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25" yWindow="315" windowWidth="24720" windowHeight="11295"/>
  </bookViews>
  <sheets>
    <sheet name="Overall" sheetId="1" r:id="rId1"/>
    <sheet name="LSRV + DRV" sheetId="2" r:id="rId2"/>
  </sheets>
  <externalReferences>
    <externalReference r:id="rId3"/>
    <externalReference r:id="rId4"/>
  </externalReferences>
  <definedNames>
    <definedName name="__123Graph_X" localSheetId="1" hidden="1">'[1]Management '!#REF!</definedName>
    <definedName name="__123Graph_X" localSheetId="0" hidden="1">'[1]Management '!#REF!</definedName>
    <definedName name="__123Graph_X" hidden="1">'[1]Management '!#REF!</definedName>
    <definedName name="_Key1" localSheetId="1" hidden="1">#REF!</definedName>
    <definedName name="_Key1" localSheetId="0" hidden="1">#REF!</definedName>
    <definedName name="_Key1" hidden="1">#REF!</definedName>
    <definedName name="_Key1a" localSheetId="1" hidden="1">#REF!</definedName>
    <definedName name="_Key1a" localSheetId="0" hidden="1">#REF!</definedName>
    <definedName name="_Key1a" hidden="1">#REF!</definedName>
    <definedName name="_Key2" localSheetId="1" hidden="1">#REF!</definedName>
    <definedName name="_Key2" localSheetId="0" hidden="1">#REF!</definedName>
    <definedName name="_Key2" hidden="1">#REF!</definedName>
    <definedName name="_Key2a" localSheetId="1" hidden="1">#REF!</definedName>
    <definedName name="_Key2a" localSheetId="0" hidden="1">#REF!</definedName>
    <definedName name="_Key2a" hidden="1">#REF!</definedName>
    <definedName name="_Order1" hidden="1">0</definedName>
    <definedName name="_Order2" hidden="1">255</definedName>
    <definedName name="_Sort" localSheetId="1" hidden="1">#REF!</definedName>
    <definedName name="_Sort" localSheetId="0" hidden="1">#REF!</definedName>
    <definedName name="_Sort"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nscount" hidden="1">6</definedName>
    <definedName name="BLPH3" localSheetId="1" hidden="1">#REF!</definedName>
    <definedName name="BLPH3" localSheetId="0" hidden="1">#REF!</definedName>
    <definedName name="BLPH3" hidden="1">#REF!</definedName>
    <definedName name="BLPH3a" localSheetId="1" hidden="1">#REF!</definedName>
    <definedName name="BLPH3a" localSheetId="0" hidden="1">#REF!</definedName>
    <definedName name="BLPH3a" hidden="1">#REF!</definedName>
    <definedName name="BLPH4" localSheetId="1" hidden="1">#REF!</definedName>
    <definedName name="BLPH4" localSheetId="0" hidden="1">#REF!</definedName>
    <definedName name="BLPH4" hidden="1">#REF!</definedName>
    <definedName name="BLPH4a" localSheetId="1" hidden="1">#REF!</definedName>
    <definedName name="BLPH4a" localSheetId="0" hidden="1">#REF!</definedName>
    <definedName name="BLPH4a" hidden="1">#REF!</definedName>
    <definedName name="BLPH5" localSheetId="1" hidden="1">#REF!</definedName>
    <definedName name="BLPH5" localSheetId="0" hidden="1">#REF!</definedName>
    <definedName name="BLPH5" hidden="1">#REF!</definedName>
    <definedName name="BLPH5a" localSheetId="1" hidden="1">#REF!</definedName>
    <definedName name="BLPH5a" localSheetId="0" hidden="1">#REF!</definedName>
    <definedName name="BLPH5a" hidden="1">#REF!</definedName>
    <definedName name="BLPH6" localSheetId="1" hidden="1">#REF!</definedName>
    <definedName name="BLPH6" localSheetId="0" hidden="1">#REF!</definedName>
    <definedName name="BLPH6" hidden="1">#REF!</definedName>
    <definedName name="BLPH6a" localSheetId="1" hidden="1">#REF!</definedName>
    <definedName name="BLPH6a" localSheetId="0" hidden="1">#REF!</definedName>
    <definedName name="BLPH6a" hidden="1">#REF!</definedName>
    <definedName name="BLPH7" localSheetId="1" hidden="1">#REF!</definedName>
    <definedName name="BLPH7" localSheetId="0" hidden="1">#REF!</definedName>
    <definedName name="BLPH7" hidden="1">#REF!</definedName>
    <definedName name="BLPH7a" localSheetId="1" hidden="1">#REF!</definedName>
    <definedName name="BLPH7a" localSheetId="0" hidden="1">#REF!</definedName>
    <definedName name="BLPH7a" hidden="1">#REF!</definedName>
    <definedName name="BLPH8" localSheetId="1" hidden="1">#REF!</definedName>
    <definedName name="BLPH8" localSheetId="0" hidden="1">#REF!</definedName>
    <definedName name="BLPH8" hidden="1">#REF!</definedName>
    <definedName name="BLPH8a" localSheetId="1" hidden="1">#REF!</definedName>
    <definedName name="BLPH8a" localSheetId="0" hidden="1">#REF!</definedName>
    <definedName name="BLPH8a" hidden="1">#REF!</definedName>
    <definedName name="BLPH9" localSheetId="1" hidden="1">#REF!</definedName>
    <definedName name="BLPH9" localSheetId="0" hidden="1">#REF!</definedName>
    <definedName name="BLPH9" hidden="1">#REF!</definedName>
    <definedName name="BLPH9a" localSheetId="1" hidden="1">#REF!</definedName>
    <definedName name="BLPH9a" localSheetId="0" hidden="1">#REF!</definedName>
    <definedName name="BLPH9a" hidden="1">#REF!</definedName>
    <definedName name="CBWorkbookPriority" hidden="1">-1222570646</definedName>
    <definedName name="DSIndHistHiddenYear1" localSheetId="1" hidden="1">[2]DS_Industry_Specif!#REF!</definedName>
    <definedName name="DSIndHistHiddenYear1" localSheetId="0" hidden="1">[2]DS_Industry_Specif!#REF!</definedName>
    <definedName name="DSIndHistHiddenYear1" hidden="1">[2]DS_Industry_Specif!#REF!</definedName>
    <definedName name="DSIndHistHiddenYear2" localSheetId="1" hidden="1">[2]DS_Industry_Specif!#REF!</definedName>
    <definedName name="DSIndHistHiddenYear2" localSheetId="0" hidden="1">[2]DS_Industry_Specif!#REF!</definedName>
    <definedName name="DSIndHistHiddenYear2" hidden="1">[2]DS_Industry_Specif!#REF!</definedName>
    <definedName name="DSIndHistHiddenYear3" localSheetId="1" hidden="1">[2]DS_Industry_Specif!#REF!</definedName>
    <definedName name="DSIndHistHiddenYear3" localSheetId="0" hidden="1">[2]DS_Industry_Specif!#REF!</definedName>
    <definedName name="DSIndHistHiddenYear3" hidden="1">[2]DS_Industry_Specif!#REF!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Y" hidden="1">"c102"</definedName>
    <definedName name="IQ_CAL_Y_EST" hidden="1">"c6797"</definedName>
    <definedName name="IQ_CAL_Y_EST_CIQ" hidden="1">"c6809"</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GW_ACT_OR_EST_CIQ" hidden="1">"c4845"</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HIGH_EST" hidden="1">"c370"</definedName>
    <definedName name="IQ_EBITDA_HIGH_EST_CIQ" hidden="1">"c3624"</definedName>
    <definedName name="IQ_EBITDA_INT" hidden="1">"c373"</definedName>
    <definedName name="IQ_EBITDA_LOW_EST" hidden="1">"c371"</definedName>
    <definedName name="IQ_EBITDA_LOW_EST_CIQ" hidden="1">"c3625"</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_CIQ" hidden="1">"c4875"</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GW_ACT_OR_EST" hidden="1">"c2223"</definedName>
    <definedName name="IQ_EPS_GW_ACT_OR_EST_CIQ" hidden="1">"c5066"</definedName>
    <definedName name="IQ_EPS_GW_EST" hidden="1">"c1737"</definedName>
    <definedName name="IQ_EPS_GW_EST_CIQ" hidden="1">"c4723"</definedName>
    <definedName name="IQ_EPS_GW_HIGH_EST" hidden="1">"c1739"</definedName>
    <definedName name="IQ_EPS_GW_HIGH_EST_CIQ" hidden="1">"c4725"</definedName>
    <definedName name="IQ_EPS_GW_LOW_EST" hidden="1">"c1740"</definedName>
    <definedName name="IQ_EPS_GW_LOW_EST_CIQ" hidden="1">"c4726"</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GW_ACT_OR_EST_CIQ" hidden="1">"c4905"</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CIQ" hidden="1">"c3628"</definedName>
    <definedName name="IQ_EST_EPS_GROWTH_2YR" hidden="1">"c1637"</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FOOTNOTE" hidden="1">"c4540"</definedName>
    <definedName name="IQ_EST_FOOTNOTE_CIQ" hidden="1">"c12022"</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_CIQ" hidden="1">"c4960"</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Y" hidden="1">"c441"</definedName>
    <definedName name="IQ_FISCAL_Y_EST" hidden="1">"c6795"</definedName>
    <definedName name="IQ_FISCAL_Y_EST_CIQ" hidden="1">"c6807"</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42184.638900463</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GW_ACT_OR_EST_CIQ" hidden="1">"c5016"</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NORMALIZED" hidden="1">"c2207"</definedName>
    <definedName name="IQ_PE_RATIO" hidden="1">"c1610"</definedName>
    <definedName name="IQ_PEG_FWD" hidden="1">"c1863"</definedName>
    <definedName name="IQ_PEG_FWD_CIQ" hidden="1">"c4045"</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_CIQ" hidden="1">"c5045"</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EST" hidden="1">"c1126"</definedName>
    <definedName name="IQ_REVENUE_EST_CIQ" hidden="1">"c3616"</definedName>
    <definedName name="IQ_REVENUE_HIGH_EST" hidden="1">"c1127"</definedName>
    <definedName name="IQ_REVENUE_HIGH_EST_CIQ" hidden="1">"c3618"</definedName>
    <definedName name="IQ_REVENUE_LOW_EST" hidden="1">"c1128"</definedName>
    <definedName name="IQ_REVENUE_LOW_EST_CIQ" hidden="1">"c3619"</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ISION_DATE_" hidden="1">39341.4758217593</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DATE" hidden="1">"c2172"</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limcount" hidden="1">3</definedName>
    <definedName name="_xlnm.Print_Area" localSheetId="1">'LSRV + DRV'!$B$4:$Z$59</definedName>
    <definedName name="_xlnm.Print_Area" localSheetId="0">Overall!$B$4:$J$61</definedName>
    <definedName name="sencount" hidden="1">2</definedName>
    <definedName name="treeList" hidden="1">"10000000000000000000000000000000000000000000000000000000000000000000000000000000000000000000000000000000000000000000000000000000000000000000000000000000000000000000000000000000000000000000000000000000"</definedName>
    <definedName name="whatever" hidden="1">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7" i="2" l="1"/>
  <c r="B48" i="2" s="1"/>
  <c r="B49" i="2" s="1"/>
  <c r="B51" i="2" s="1"/>
  <c r="B52" i="2" s="1"/>
  <c r="B53" i="2" s="1"/>
  <c r="B54" i="2" s="1"/>
  <c r="B55" i="2" s="1"/>
  <c r="B56" i="2" s="1"/>
  <c r="B57" i="2" s="1"/>
  <c r="B58" i="2" s="1"/>
  <c r="B59" i="2" s="1"/>
  <c r="B45" i="2"/>
  <c r="B46" i="1"/>
  <c r="B48" i="1" s="1"/>
  <c r="B49" i="1" s="1"/>
  <c r="B51" i="1" s="1"/>
  <c r="B53" i="1" s="1"/>
  <c r="B55" i="1" s="1"/>
  <c r="B57" i="1" s="1"/>
  <c r="B58" i="1" s="1"/>
  <c r="B60" i="1" s="1"/>
  <c r="B43" i="1"/>
  <c r="Y31" i="2" l="1"/>
  <c r="W31" i="2"/>
  <c r="U31" i="2"/>
  <c r="S31" i="2"/>
  <c r="R31" i="2"/>
  <c r="Q31" i="2"/>
  <c r="O31" i="2"/>
  <c r="M31" i="2"/>
  <c r="K31" i="2"/>
  <c r="I31" i="2"/>
  <c r="Y38" i="2"/>
  <c r="W38" i="2"/>
  <c r="U38" i="2"/>
  <c r="S38" i="2"/>
  <c r="Q38" i="2"/>
  <c r="O38" i="2"/>
  <c r="M38" i="2"/>
  <c r="K38" i="2"/>
  <c r="I38" i="2"/>
  <c r="Y36" i="2"/>
  <c r="W36" i="2"/>
  <c r="U36" i="2"/>
  <c r="S36" i="2"/>
  <c r="Q36" i="2"/>
  <c r="O36" i="2"/>
  <c r="M36" i="2"/>
  <c r="K36" i="2"/>
  <c r="I36" i="2"/>
  <c r="Z35" i="2"/>
  <c r="Y35" i="2"/>
  <c r="W35" i="2"/>
  <c r="U35" i="2"/>
  <c r="S35" i="2"/>
  <c r="Q35" i="2"/>
  <c r="O35" i="2"/>
  <c r="M35" i="2"/>
  <c r="K35" i="2"/>
  <c r="J35" i="2"/>
  <c r="I35" i="2"/>
  <c r="Y34" i="2"/>
  <c r="X34" i="2"/>
  <c r="W34" i="2"/>
  <c r="U34" i="2"/>
  <c r="T34" i="2"/>
  <c r="S34" i="2"/>
  <c r="Q34" i="2"/>
  <c r="O34" i="2"/>
  <c r="M34" i="2"/>
  <c r="L34" i="2"/>
  <c r="K34" i="2"/>
  <c r="I34" i="2"/>
  <c r="H35" i="2"/>
  <c r="I35" i="1"/>
  <c r="I33" i="1"/>
  <c r="I32" i="1"/>
  <c r="I31" i="1"/>
  <c r="I28" i="1"/>
  <c r="H28" i="1"/>
  <c r="R30" i="2"/>
  <c r="T30" i="2"/>
  <c r="T31" i="2" s="1"/>
  <c r="N30" i="2"/>
  <c r="N31" i="2" s="1"/>
  <c r="V26" i="2"/>
  <c r="X26" i="2"/>
  <c r="H26" i="2"/>
  <c r="Z26" i="2"/>
  <c r="T26" i="2"/>
  <c r="R26" i="2"/>
  <c r="P26" i="2"/>
  <c r="N26" i="2"/>
  <c r="L26" i="2"/>
  <c r="J26" i="2"/>
  <c r="Z30" i="2"/>
  <c r="Z31" i="2" s="1"/>
  <c r="X30" i="2"/>
  <c r="X31" i="2" s="1"/>
  <c r="P30" i="2"/>
  <c r="P31" i="2" s="1"/>
  <c r="L30" i="2"/>
  <c r="L31" i="2" s="1"/>
  <c r="J30" i="2"/>
  <c r="J31" i="2" s="1"/>
  <c r="H30" i="2"/>
  <c r="H31" i="2" s="1"/>
  <c r="Z16" i="2"/>
  <c r="Z18" i="2" s="1"/>
  <c r="Z20" i="2" s="1"/>
  <c r="Z22" i="2" s="1"/>
  <c r="Z34" i="2" s="1"/>
  <c r="X16" i="2"/>
  <c r="X18" i="2" s="1"/>
  <c r="X20" i="2" s="1"/>
  <c r="X22" i="2" s="1"/>
  <c r="X35" i="2" s="1"/>
  <c r="V16" i="2"/>
  <c r="V18" i="2" s="1"/>
  <c r="V20" i="2" s="1"/>
  <c r="V22" i="2" s="1"/>
  <c r="V35" i="2" s="1"/>
  <c r="N16" i="2"/>
  <c r="N18" i="2" s="1"/>
  <c r="N20" i="2" s="1"/>
  <c r="N22" i="2" s="1"/>
  <c r="N35" i="2" s="1"/>
  <c r="J16" i="2"/>
  <c r="J18" i="2" s="1"/>
  <c r="J20" i="2" s="1"/>
  <c r="J22" i="2" s="1"/>
  <c r="J34" i="2" s="1"/>
  <c r="T16" i="2"/>
  <c r="T18" i="2" s="1"/>
  <c r="T20" i="2" s="1"/>
  <c r="T22" i="2" s="1"/>
  <c r="T35" i="2" s="1"/>
  <c r="R16" i="2"/>
  <c r="R18" i="2" s="1"/>
  <c r="R20" i="2" s="1"/>
  <c r="R22" i="2" s="1"/>
  <c r="R35" i="2" s="1"/>
  <c r="P16" i="2"/>
  <c r="P18" i="2" s="1"/>
  <c r="P20" i="2" s="1"/>
  <c r="P22" i="2" s="1"/>
  <c r="P35" i="2" s="1"/>
  <c r="L16" i="2"/>
  <c r="L18" i="2" s="1"/>
  <c r="L20" i="2" s="1"/>
  <c r="L22" i="2" s="1"/>
  <c r="L27" i="2" s="1"/>
  <c r="H16" i="2"/>
  <c r="H18" i="2" s="1"/>
  <c r="H20" i="2" s="1"/>
  <c r="H22" i="2" s="1"/>
  <c r="H34" i="2" s="1"/>
  <c r="B14" i="2"/>
  <c r="B15" i="2" s="1"/>
  <c r="B16" i="2" s="1"/>
  <c r="H27" i="1"/>
  <c r="H23" i="1"/>
  <c r="J23" i="1"/>
  <c r="J27" i="1"/>
  <c r="J28" i="1" s="1"/>
  <c r="H13" i="1"/>
  <c r="H15" i="1" s="1"/>
  <c r="H17" i="1" s="1"/>
  <c r="H19" i="1" s="1"/>
  <c r="J13" i="1"/>
  <c r="J15" i="1" s="1"/>
  <c r="J17" i="1" s="1"/>
  <c r="J19" i="1" s="1"/>
  <c r="J31" i="1" s="1"/>
  <c r="B11" i="1"/>
  <c r="H31" i="1" l="1"/>
  <c r="H32" i="1"/>
  <c r="J32" i="1"/>
  <c r="P34" i="2"/>
  <c r="N34" i="2"/>
  <c r="R34" i="2"/>
  <c r="V34" i="2"/>
  <c r="L35" i="2"/>
  <c r="F16" i="2"/>
  <c r="T32" i="2"/>
  <c r="T36" i="2" s="1"/>
  <c r="H24" i="1"/>
  <c r="H29" i="1"/>
  <c r="H33" i="1" s="1"/>
  <c r="R27" i="2"/>
  <c r="X27" i="2"/>
  <c r="B17" i="2"/>
  <c r="B18" i="2" s="1"/>
  <c r="J27" i="2"/>
  <c r="Z27" i="2"/>
  <c r="N27" i="2"/>
  <c r="J32" i="2"/>
  <c r="J36" i="2" s="1"/>
  <c r="Z32" i="2"/>
  <c r="Z36" i="2" s="1"/>
  <c r="J24" i="1"/>
  <c r="J34" i="1"/>
  <c r="J35" i="1" s="1"/>
  <c r="H27" i="2"/>
  <c r="P27" i="2"/>
  <c r="V27" i="2"/>
  <c r="L32" i="2"/>
  <c r="L36" i="2" s="1"/>
  <c r="N32" i="2"/>
  <c r="N36" i="2" s="1"/>
  <c r="P32" i="2"/>
  <c r="P36" i="2" s="1"/>
  <c r="T27" i="2"/>
  <c r="R32" i="2"/>
  <c r="R36" i="2" s="1"/>
  <c r="J29" i="1"/>
  <c r="J33" i="1" s="1"/>
  <c r="F13" i="1"/>
  <c r="B12" i="1"/>
  <c r="B13" i="1" s="1"/>
  <c r="V30" i="2"/>
  <c r="V31" i="2" s="1"/>
  <c r="H32" i="2"/>
  <c r="H36" i="2" s="1"/>
  <c r="X32" i="2"/>
  <c r="X36" i="2" s="1"/>
  <c r="F18" i="2" l="1"/>
  <c r="L37" i="2"/>
  <c r="N37" i="2"/>
  <c r="N38" i="2" s="1"/>
  <c r="X37" i="2"/>
  <c r="J36" i="1"/>
  <c r="J38" i="1" s="1"/>
  <c r="J37" i="2"/>
  <c r="H34" i="1"/>
  <c r="P37" i="2"/>
  <c r="H37" i="2"/>
  <c r="Z37" i="2"/>
  <c r="B19" i="2"/>
  <c r="R37" i="2"/>
  <c r="V32" i="2"/>
  <c r="F15" i="1"/>
  <c r="B14" i="1"/>
  <c r="B15" i="1" s="1"/>
  <c r="T37" i="2"/>
  <c r="N39" i="2"/>
  <c r="N41" i="2" s="1"/>
  <c r="H35" i="1" l="1"/>
  <c r="H36" i="1" s="1"/>
  <c r="H38" i="1" s="1"/>
  <c r="F20" i="2"/>
  <c r="T38" i="2"/>
  <c r="T39" i="2" s="1"/>
  <c r="T41" i="2" s="1"/>
  <c r="P38" i="2"/>
  <c r="P39" i="2" s="1"/>
  <c r="P41" i="2" s="1"/>
  <c r="V36" i="2"/>
  <c r="V37" i="2" s="1"/>
  <c r="V38" i="2" s="1"/>
  <c r="V39" i="2" s="1"/>
  <c r="V41" i="2" s="1"/>
  <c r="R38" i="2"/>
  <c r="R39" i="2" s="1"/>
  <c r="R41" i="2" s="1"/>
  <c r="X38" i="2"/>
  <c r="X39" i="2" s="1"/>
  <c r="X41" i="2" s="1"/>
  <c r="Z38" i="2"/>
  <c r="Z39" i="2" s="1"/>
  <c r="Z41" i="2" s="1"/>
  <c r="J38" i="2"/>
  <c r="J39" i="2" s="1"/>
  <c r="J41" i="2" s="1"/>
  <c r="L38" i="2"/>
  <c r="L39" i="2" s="1"/>
  <c r="L41" i="2" s="1"/>
  <c r="H38" i="2"/>
  <c r="H39" i="2" s="1"/>
  <c r="H41" i="2" s="1"/>
  <c r="B20" i="2"/>
  <c r="F17" i="1"/>
  <c r="B16" i="1"/>
  <c r="B21" i="2" l="1"/>
  <c r="B22" i="2" s="1"/>
  <c r="B17" i="1"/>
  <c r="F34" i="2" l="1"/>
  <c r="F35" i="2"/>
  <c r="F22" i="2"/>
  <c r="B18" i="1"/>
  <c r="B19" i="1" s="1"/>
  <c r="B24" i="2"/>
  <c r="F32" i="1" l="1"/>
  <c r="F31" i="1"/>
  <c r="B21" i="1"/>
  <c r="B25" i="2"/>
  <c r="B26" i="2" s="1"/>
  <c r="F27" i="2" s="1"/>
  <c r="F19" i="1"/>
  <c r="F26" i="2" l="1"/>
  <c r="B27" i="2"/>
  <c r="B22" i="1"/>
  <c r="B23" i="1" s="1"/>
  <c r="B24" i="1" l="1"/>
  <c r="F24" i="1"/>
  <c r="F23" i="1"/>
  <c r="B29" i="2"/>
  <c r="F30" i="2" s="1"/>
  <c r="B30" i="2" l="1"/>
  <c r="B26" i="1"/>
  <c r="F31" i="2" l="1"/>
  <c r="B27" i="1"/>
  <c r="F28" i="1" s="1"/>
  <c r="F27" i="1"/>
  <c r="B31" i="2"/>
  <c r="B32" i="2" s="1"/>
  <c r="F36" i="2" l="1"/>
  <c r="F32" i="2"/>
  <c r="B34" i="2"/>
  <c r="F29" i="1"/>
  <c r="B28" i="1"/>
  <c r="B29" i="1" s="1"/>
  <c r="F33" i="1" s="1"/>
  <c r="B31" i="1" l="1"/>
  <c r="B35" i="2"/>
  <c r="B36" i="2" s="1"/>
  <c r="B37" i="2" s="1"/>
  <c r="F38" i="2" s="1"/>
  <c r="F37" i="2" l="1"/>
  <c r="B38" i="2"/>
  <c r="F39" i="2" s="1"/>
  <c r="B32" i="1"/>
  <c r="B33" i="1" s="1"/>
  <c r="B34" i="1" s="1"/>
  <c r="F35" i="1" s="1"/>
  <c r="B35" i="1" l="1"/>
  <c r="F34" i="1"/>
  <c r="B39" i="2"/>
  <c r="B40" i="2" l="1"/>
  <c r="B41" i="2" s="1"/>
  <c r="B36" i="1"/>
  <c r="F36" i="1"/>
  <c r="F41" i="2" l="1"/>
  <c r="B37" i="1"/>
  <c r="B38" i="1" s="1"/>
  <c r="F38" i="1"/>
</calcChain>
</file>

<file path=xl/sharedStrings.xml><?xml version="1.0" encoding="utf-8"?>
<sst xmlns="http://schemas.openxmlformats.org/spreadsheetml/2006/main" count="131" uniqueCount="106">
  <si>
    <t>NEW YORK STATE ELECTRIC AND GAS CORPORATION</t>
  </si>
  <si>
    <t>DERIVATION OF SYSTEMWIDE MARGINAL COSTS</t>
  </si>
  <si>
    <t>Upstream</t>
  </si>
  <si>
    <t>Distribution</t>
  </si>
  <si>
    <t>[A]</t>
  </si>
  <si>
    <t>[B]</t>
  </si>
  <si>
    <t>Number of projects considered</t>
  </si>
  <si>
    <t>Marginal investment with general plant loading:</t>
  </si>
  <si>
    <r>
      <t>Typical reserve margin (%)</t>
    </r>
    <r>
      <rPr>
        <vertAlign val="superscript"/>
        <sz val="10"/>
        <rFont val="Times New Roman"/>
        <family val="1"/>
      </rPr>
      <t>1</t>
    </r>
  </si>
  <si>
    <t>Portion of the system that is growing (%)</t>
  </si>
  <si>
    <r>
      <t>General plant loading (%)</t>
    </r>
    <r>
      <rPr>
        <vertAlign val="superscript"/>
        <sz val="10"/>
        <rFont val="Times New Roman"/>
        <family val="1"/>
      </rPr>
      <t>2</t>
    </r>
  </si>
  <si>
    <r>
      <t>Annual economic carrying charge related to capital investment (%)</t>
    </r>
    <r>
      <rPr>
        <vertAlign val="superscript"/>
        <sz val="10"/>
        <rFont val="Times New Roman"/>
        <family val="1"/>
      </rPr>
      <t>3</t>
    </r>
  </si>
  <si>
    <r>
      <t>A&amp;G loading (plant-related) (%)</t>
    </r>
    <r>
      <rPr>
        <vertAlign val="superscript"/>
        <sz val="10"/>
        <rFont val="Times New Roman"/>
        <family val="1"/>
      </rPr>
      <t>4</t>
    </r>
  </si>
  <si>
    <r>
      <t>O&amp;M expenses before spreading ($/kW-year)</t>
    </r>
    <r>
      <rPr>
        <vertAlign val="superscript"/>
        <sz val="10"/>
        <rFont val="Times New Roman"/>
        <family val="1"/>
      </rPr>
      <t>5</t>
    </r>
  </si>
  <si>
    <r>
      <t>With A&amp;G loading (non-plant-related) ($/kW-year)</t>
    </r>
    <r>
      <rPr>
        <vertAlign val="superscript"/>
        <sz val="10"/>
        <rFont val="Times New Roman"/>
        <family val="1"/>
      </rPr>
      <t>6</t>
    </r>
  </si>
  <si>
    <r>
      <t>Material and supplies ($/kW-year)</t>
    </r>
    <r>
      <rPr>
        <vertAlign val="superscript"/>
        <sz val="10"/>
        <rFont val="Times New Roman"/>
        <family val="1"/>
      </rPr>
      <t>7</t>
    </r>
  </si>
  <si>
    <r>
      <t>Prepayments ($/kW-year)</t>
    </r>
    <r>
      <rPr>
        <vertAlign val="superscript"/>
        <sz val="10"/>
        <rFont val="Times New Roman"/>
        <family val="1"/>
      </rPr>
      <t>8</t>
    </r>
  </si>
  <si>
    <r>
      <t>Cash working capital allowance ($/kW-year)</t>
    </r>
    <r>
      <rPr>
        <vertAlign val="superscript"/>
        <sz val="10"/>
        <rFont val="Times New Roman"/>
        <family val="1"/>
      </rPr>
      <t>9</t>
    </r>
  </si>
  <si>
    <r>
      <t>Annual working capital charge ($/kW-year)</t>
    </r>
    <r>
      <rPr>
        <vertAlign val="superscript"/>
        <sz val="10"/>
        <rFont val="Times New Roman"/>
        <family val="1"/>
      </rPr>
      <t>10</t>
    </r>
  </si>
  <si>
    <r>
      <t>Loss factor</t>
    </r>
    <r>
      <rPr>
        <vertAlign val="superscript"/>
        <sz val="10"/>
        <rFont val="Times New Roman"/>
        <family val="1"/>
      </rPr>
      <t>11</t>
    </r>
  </si>
  <si>
    <t>Notes:</t>
  </si>
  <si>
    <t>2013 median reserve margin (relative to summer normal rated capacity) of distribution substations with projected load</t>
  </si>
  <si>
    <t>growth-related investments in years 2014-2018.</t>
  </si>
  <si>
    <t>Reflects the ratio of property insurance premiums to property insured.</t>
  </si>
  <si>
    <t>Relies principally on FERC Form 1 data to determine the ratio of social security and unemployment taxes to O&amp;M less</t>
  </si>
  <si>
    <t>fuel, purchased power and transmission by others.</t>
  </si>
  <si>
    <t>Relies principally on FERC Form 1 and PSC data to determine the ratio of materials and supplies relative to total</t>
  </si>
  <si>
    <t>distribution plant.</t>
  </si>
  <si>
    <t>Relies principally on FERC Form 1 data to determine the ratio of electric distribution share of prepayments relative to</t>
  </si>
  <si>
    <t>electric distribution plant.</t>
  </si>
  <si>
    <t>Per FERC approach of allowing 1/8 of O&amp;M as a cash working capital allowance.</t>
  </si>
  <si>
    <t>DERIVATION OF MARGINAL COSTS</t>
  </si>
  <si>
    <t>LOCATIONAL MARGINAL COST OF SERVICE FOR LSRV AND DRV AREAS</t>
  </si>
  <si>
    <t>Dist. DRV</t>
  </si>
  <si>
    <t>Distribution LSRV</t>
  </si>
  <si>
    <t>Orchard</t>
  </si>
  <si>
    <t>Sacket</t>
  </si>
  <si>
    <t>Park</t>
  </si>
  <si>
    <t>Lake</t>
  </si>
  <si>
    <t>[C]</t>
  </si>
  <si>
    <t>[D]</t>
  </si>
  <si>
    <t>[E]</t>
  </si>
  <si>
    <t>[F]</t>
  </si>
  <si>
    <t>[G]</t>
  </si>
  <si>
    <t>[H]</t>
  </si>
  <si>
    <t>[I]</t>
  </si>
  <si>
    <t>[J]</t>
  </si>
  <si>
    <t>2013 median reserve margin (relative to summer normal rated capacity) of distribution substations with projected load growth-related investments in years 2014-2018.</t>
  </si>
  <si>
    <t>Reflects the first-year annual economic carrying charge related to incremental investments, incorporating the most recent capital structure and WACC, including changes resulting from the 2017 Tax Act.</t>
  </si>
  <si>
    <t>Relies principally on FERC Form 1 data to compare total distribution station O&amp;M expenses to upstream and distribution non-coincident peak load, adjusted by the labor and materials index.</t>
  </si>
  <si>
    <t>Relies principally on FERC Form 1 data to determine the ratio of social security and unemployment taxes to O&amp;M less fuel, purchased power and transmission by others.</t>
  </si>
  <si>
    <t>Relies principally on FERC Form 1 and PSC data to determine the ratio of materials and supplies relative to total distribution plant.</t>
  </si>
  <si>
    <t>Relies principally on FERC Form 1 data to determine the ratio of electric distribution share of prepayments relative to electric distribution plant.</t>
  </si>
  <si>
    <t>Accounts for demand losses occurring between the point at which the marginal costs are measured and the location of the distributed generation on the system.</t>
  </si>
  <si>
    <t>Investment in growth projects ($)</t>
  </si>
  <si>
    <t>Investment in growth projects (kW)</t>
  </si>
  <si>
    <t>Investment in growth projects ($/kW)</t>
  </si>
  <si>
    <t>Investment in growth projects after reserve margin ($/kW)</t>
  </si>
  <si>
    <t>Marginal investment ($/kW)</t>
  </si>
  <si>
    <t>Marginal investment with general plant loading ($/kW)</t>
  </si>
  <si>
    <t>Annual cost before O&amp;M and working capital:</t>
  </si>
  <si>
    <t>Total annual carrying charge (%)</t>
  </si>
  <si>
    <t>Annual cost before O&amp;M and working capital ($/kW-year)</t>
  </si>
  <si>
    <t>Annual O&amp;M charge:</t>
  </si>
  <si>
    <t>O&amp;M expenses after spreading ($/kW-year)</t>
  </si>
  <si>
    <t>Annual O&amp;M charge ($/kW-year)</t>
  </si>
  <si>
    <t>Annual working capital charge:</t>
  </si>
  <si>
    <t>Total working capital ($/kW-year)</t>
  </si>
  <si>
    <t>Total annual cost before losses ($/kW-year)</t>
  </si>
  <si>
    <t>Total annual cost ($/kW-year)</t>
  </si>
  <si>
    <t>Bulkhead</t>
  </si>
  <si>
    <t>Marcellus</t>
  </si>
  <si>
    <t>Sloan</t>
  </si>
  <si>
    <t>Stillwater</t>
  </si>
  <si>
    <t>Cumulative additions to general plant and electric share of common plant were regressed on Cumulative Additions to</t>
  </si>
  <si>
    <t>Reflects the first-year annual economic carrying charge related to incremental investments, incorporating the most</t>
  </si>
  <si>
    <t>recent capital structure and WACC, including changes resulting from the 2017 Tax Act.</t>
  </si>
  <si>
    <t>Relies principally on FERC Form 1 data to compare total distribution station O&amp;M expenses to upstream and</t>
  </si>
  <si>
    <t>distribution non-coincident peak load, adjusted by the labor and materials index.</t>
  </si>
  <si>
    <t>Multiplies the total working capital by the revenue requirement for working capital factor, as derived from the</t>
  </si>
  <si>
    <t>Accounts for demand losses occurring between the point at which the marginal costs are measured and the location of</t>
  </si>
  <si>
    <t>the distributed generation on the system.</t>
  </si>
  <si>
    <t>For two projects, Crafts and Hilldale, the companies provided NERA with information beyond a five-year period due to a timing change on those projects.  We have assessed the full marginal costs of those projects using a six-year budget.</t>
  </si>
  <si>
    <r>
      <t>Crafts</t>
    </r>
    <r>
      <rPr>
        <b/>
        <vertAlign val="superscript"/>
        <sz val="10"/>
        <color theme="1"/>
        <rFont val="Times New Roman"/>
        <family val="1"/>
      </rPr>
      <t>1</t>
    </r>
  </si>
  <si>
    <r>
      <t>Hilldale</t>
    </r>
    <r>
      <rPr>
        <b/>
        <vertAlign val="superscript"/>
        <sz val="10"/>
        <color theme="1"/>
        <rFont val="Times New Roman"/>
        <family val="1"/>
      </rPr>
      <t>1</t>
    </r>
  </si>
  <si>
    <r>
      <t>Number of projects considered</t>
    </r>
    <r>
      <rPr>
        <vertAlign val="superscript"/>
        <sz val="10"/>
        <rFont val="Times New Roman"/>
        <family val="1"/>
      </rPr>
      <t>2</t>
    </r>
  </si>
  <si>
    <r>
      <t>Typical reserve margin (%)</t>
    </r>
    <r>
      <rPr>
        <vertAlign val="superscript"/>
        <sz val="10"/>
        <rFont val="Times New Roman"/>
        <family val="1"/>
      </rPr>
      <t>3</t>
    </r>
  </si>
  <si>
    <r>
      <t>Portion of the system that is growing (%)</t>
    </r>
    <r>
      <rPr>
        <vertAlign val="superscript"/>
        <sz val="10"/>
        <rFont val="Times New Roman"/>
        <family val="1"/>
      </rPr>
      <t>4</t>
    </r>
  </si>
  <si>
    <r>
      <t>General plant loading (%)</t>
    </r>
    <r>
      <rPr>
        <vertAlign val="superscript"/>
        <sz val="10"/>
        <rFont val="Times New Roman"/>
        <family val="1"/>
      </rPr>
      <t>5</t>
    </r>
  </si>
  <si>
    <r>
      <t>Annual economic carrying charge related to capital investment (%)</t>
    </r>
    <r>
      <rPr>
        <vertAlign val="superscript"/>
        <sz val="10"/>
        <rFont val="Times New Roman"/>
        <family val="1"/>
      </rPr>
      <t>6</t>
    </r>
  </si>
  <si>
    <r>
      <t>A&amp;G loading (plant-related) (%)</t>
    </r>
    <r>
      <rPr>
        <vertAlign val="superscript"/>
        <sz val="10"/>
        <rFont val="Times New Roman"/>
        <family val="1"/>
      </rPr>
      <t>7</t>
    </r>
  </si>
  <si>
    <r>
      <t>O&amp;M expenses before spreading ($/kW-year)</t>
    </r>
    <r>
      <rPr>
        <vertAlign val="superscript"/>
        <sz val="10"/>
        <rFont val="Times New Roman"/>
        <family val="1"/>
      </rPr>
      <t>8</t>
    </r>
  </si>
  <si>
    <r>
      <t>With A&amp;G loading (non-plant-related) ($/kW-year)</t>
    </r>
    <r>
      <rPr>
        <vertAlign val="superscript"/>
        <sz val="10"/>
        <rFont val="Times New Roman"/>
        <family val="1"/>
      </rPr>
      <t>9</t>
    </r>
  </si>
  <si>
    <r>
      <t>Material and supplies ($/kW-year)</t>
    </r>
    <r>
      <rPr>
        <vertAlign val="superscript"/>
        <sz val="10"/>
        <rFont val="Times New Roman"/>
        <family val="1"/>
      </rPr>
      <t>10</t>
    </r>
  </si>
  <si>
    <r>
      <t>Prepayments ($/kW-year)</t>
    </r>
    <r>
      <rPr>
        <vertAlign val="superscript"/>
        <sz val="10"/>
        <rFont val="Times New Roman"/>
        <family val="1"/>
      </rPr>
      <t>11</t>
    </r>
  </si>
  <si>
    <r>
      <t>Cash working capital allowance ($/kW-year)</t>
    </r>
    <r>
      <rPr>
        <vertAlign val="superscript"/>
        <sz val="10"/>
        <rFont val="Times New Roman"/>
        <family val="1"/>
      </rPr>
      <t>12</t>
    </r>
  </si>
  <si>
    <r>
      <t>Annual working capital charge ($/kW-year)</t>
    </r>
    <r>
      <rPr>
        <vertAlign val="superscript"/>
        <sz val="10"/>
        <rFont val="Times New Roman"/>
        <family val="1"/>
      </rPr>
      <t>13</t>
    </r>
  </si>
  <si>
    <r>
      <t>Loss factor</t>
    </r>
    <r>
      <rPr>
        <vertAlign val="superscript"/>
        <sz val="10"/>
        <rFont val="Times New Roman"/>
        <family val="1"/>
      </rPr>
      <t>14</t>
    </r>
  </si>
  <si>
    <t>company's capital structure, cost of capital, and marginal tax rate.</t>
  </si>
  <si>
    <t>We initially identified one LSRV zone project—with capital spending on growth capacity associated with it—that has subsequently shifted to DRV classification.  The reclassification to DRV occurred because the resulting total annual cost</t>
  </si>
  <si>
    <t>All LSRV areas are considered to be growing.</t>
  </si>
  <si>
    <t>Cumulative additions to general plant and electric share of common plant were regressed on Cumulative Additions to Plant Less General and Common Plant. A dummy shift variable was used to account for large increases in general plant.</t>
  </si>
  <si>
    <t>The coefficient of the explanatory variable is the loader.</t>
  </si>
  <si>
    <t>Multiplies the total working capital by the revenue requirement for working capital factor, as derived from the company's capital structure, cost of capital, and marginal tax rate.</t>
  </si>
  <si>
    <t>Plant Less General and Common Plant. A dummy shift variable was used to account for large increases in general plant.</t>
  </si>
  <si>
    <t>(Line 26) was less than the respective DRV total annual cost during the first round of calculations.  The reclassified zone project was Old Fall substation - Install 2nd LTC Transformer (Distribution).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</si>
</sst>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164" formatCode="0_);\(0\)"/>
    <numFmt numFmtId="165" formatCode="_(* #,##0.00_);_(* \(#,##0.00\);_(* &quot;-&quot;_);_(@_)"/>
    <numFmt numFmtId="166" formatCode="0.00%;\-0.00%;_(* &quot;-&quot;_);_(@_)"/>
    <numFmt numFmtId="167" formatCode="0.0%"/>
    <numFmt numFmtId="168" formatCode="0._);\(0\)"/>
  </numFmts>
  <fonts count="16" x14ac:knownFonts="1">
    <font>
      <sz val="11"/>
      <color theme="1"/>
      <name val="Calibri"/>
      <family val="2"/>
      <scheme val="minor"/>
    </font>
    <font>
      <sz val="11"/>
      <color theme="1"/>
      <name val="Calibri"/>
      <family val="2"/>
      <scheme val="minor"/>
    </font>
    <font>
      <b/>
      <u/>
      <sz val="11"/>
      <color theme="1"/>
      <name val="Times New Roman"/>
      <family val="1"/>
    </font>
    <font>
      <sz val="10"/>
      <color theme="1"/>
      <name val="Times New Roman"/>
      <family val="1"/>
    </font>
    <font>
      <sz val="11"/>
      <name val="Calibri"/>
      <family val="2"/>
    </font>
    <font>
      <sz val="10"/>
      <name val="Times New Roman"/>
      <family val="1"/>
    </font>
    <font>
      <b/>
      <sz val="13"/>
      <name val="Times New Roman"/>
      <family val="1"/>
    </font>
    <font>
      <b/>
      <sz val="10"/>
      <color theme="1"/>
      <name val="Times New Roman"/>
      <family val="1"/>
    </font>
    <font>
      <sz val="11"/>
      <name val="Times New Roman"/>
      <family val="1"/>
    </font>
    <font>
      <b/>
      <sz val="10"/>
      <name val="Times New Roman"/>
      <family val="1"/>
    </font>
    <font>
      <u/>
      <sz val="10"/>
      <color theme="1"/>
      <name val="Times New Roman"/>
      <family val="1"/>
    </font>
    <font>
      <sz val="10"/>
      <color theme="0"/>
      <name val="Times New Roman"/>
      <family val="1"/>
    </font>
    <font>
      <sz val="10"/>
      <name val="MS Sans Serif"/>
      <family val="2"/>
    </font>
    <font>
      <vertAlign val="superscript"/>
      <sz val="10"/>
      <name val="Times New Roman"/>
      <family val="1"/>
    </font>
    <font>
      <sz val="11"/>
      <color theme="1"/>
      <name val="Times New Roman"/>
      <family val="1"/>
    </font>
    <font>
      <b/>
      <vertAlign val="superscript"/>
      <sz val="10"/>
      <color theme="1"/>
      <name val="Times New Roman"/>
      <family val="1"/>
    </font>
  </fonts>
  <fills count="2">
    <fill>
      <patternFill patternType="none"/>
    </fill>
    <fill>
      <patternFill patternType="gray125"/>
    </fill>
  </fills>
  <borders count="6">
    <border>
      <left/>
      <right/>
      <top/>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diagonal/>
    </border>
    <border>
      <left/>
      <right/>
      <top style="thin">
        <color indexed="64"/>
      </top>
      <bottom style="double">
        <color indexed="64"/>
      </bottom>
      <diagonal/>
    </border>
  </borders>
  <cellStyleXfs count="4">
    <xf numFmtId="0" fontId="0" fillId="0" borderId="0"/>
    <xf numFmtId="0" fontId="1" fillId="0" borderId="0"/>
    <xf numFmtId="0" fontId="4" fillId="0" borderId="0"/>
    <xf numFmtId="0" fontId="12" fillId="0" borderId="0"/>
  </cellStyleXfs>
  <cellXfs count="49">
    <xf numFmtId="0" fontId="0" fillId="0" borderId="0" xfId="0"/>
    <xf numFmtId="0" fontId="2" fillId="0" borderId="0" xfId="0" applyFont="1"/>
    <xf numFmtId="0" fontId="3" fillId="0" borderId="0" xfId="1" applyFont="1" applyAlignment="1">
      <alignment vertical="center"/>
    </xf>
    <xf numFmtId="0" fontId="3" fillId="0" borderId="0" xfId="1" applyFont="1" applyAlignment="1"/>
    <xf numFmtId="0" fontId="5" fillId="0" borderId="0" xfId="2" applyFont="1" applyAlignment="1">
      <alignment vertical="center"/>
    </xf>
    <xf numFmtId="0" fontId="6" fillId="0" borderId="0" xfId="2" applyFont="1" applyAlignment="1">
      <alignment horizontal="centerContinuous" vertical="center"/>
    </xf>
    <xf numFmtId="0" fontId="7" fillId="0" borderId="0" xfId="1" applyFont="1" applyAlignment="1">
      <alignment horizontal="centerContinuous" vertical="center"/>
    </xf>
    <xf numFmtId="0" fontId="8" fillId="0" borderId="0" xfId="2" applyFont="1" applyAlignment="1">
      <alignment vertical="center"/>
    </xf>
    <xf numFmtId="0" fontId="3" fillId="0" borderId="0" xfId="1" applyFont="1" applyAlignment="1">
      <alignment horizontal="centerContinuous" vertical="center"/>
    </xf>
    <xf numFmtId="0" fontId="9" fillId="0" borderId="1" xfId="2" applyFont="1" applyBorder="1" applyAlignment="1">
      <alignment horizontal="centerContinuous" vertical="center"/>
    </xf>
    <xf numFmtId="164" fontId="3" fillId="0" borderId="0" xfId="1" applyNumberFormat="1" applyFont="1" applyAlignment="1">
      <alignment horizontal="centerContinuous" vertical="center"/>
    </xf>
    <xf numFmtId="164" fontId="7" fillId="0" borderId="0" xfId="1" applyNumberFormat="1" applyFont="1" applyAlignment="1">
      <alignment horizontal="centerContinuous" vertical="center"/>
    </xf>
    <xf numFmtId="164" fontId="3" fillId="0" borderId="0" xfId="1" applyNumberFormat="1" applyFont="1" applyAlignment="1">
      <alignment vertical="center"/>
    </xf>
    <xf numFmtId="41" fontId="3" fillId="0" borderId="0" xfId="1" applyNumberFormat="1" applyFont="1" applyAlignment="1">
      <alignment vertical="center"/>
    </xf>
    <xf numFmtId="0" fontId="10" fillId="0" borderId="0" xfId="1" applyFont="1" applyAlignment="1">
      <alignment vertical="center"/>
    </xf>
    <xf numFmtId="4" fontId="3" fillId="0" borderId="0" xfId="1" applyNumberFormat="1" applyFont="1" applyAlignment="1">
      <alignment vertical="center"/>
    </xf>
    <xf numFmtId="9" fontId="11" fillId="0" borderId="0" xfId="1" applyNumberFormat="1" applyFont="1" applyAlignment="1">
      <alignment horizontal="center" vertical="center"/>
    </xf>
    <xf numFmtId="0" fontId="5" fillId="0" borderId="0" xfId="3" applyNumberFormat="1" applyFont="1" applyAlignment="1">
      <alignment horizontal="left" vertical="center" indent="1"/>
    </xf>
    <xf numFmtId="0" fontId="3" fillId="0" borderId="0" xfId="0" applyFont="1" applyAlignment="1">
      <alignment horizontal="center" vertical="center"/>
    </xf>
    <xf numFmtId="0" fontId="5" fillId="0" borderId="0" xfId="3" applyNumberFormat="1" applyFont="1" applyAlignment="1">
      <alignment horizontal="left" vertical="center" indent="2"/>
    </xf>
    <xf numFmtId="165" fontId="3" fillId="0" borderId="2" xfId="1" applyNumberFormat="1" applyFont="1" applyBorder="1" applyAlignment="1">
      <alignment vertical="center"/>
    </xf>
    <xf numFmtId="166" fontId="5" fillId="0" borderId="0" xfId="2" applyNumberFormat="1" applyFont="1" applyAlignment="1">
      <alignment vertical="center"/>
    </xf>
    <xf numFmtId="167" fontId="5" fillId="0" borderId="0" xfId="2" applyNumberFormat="1" applyFont="1" applyAlignment="1">
      <alignment vertical="center"/>
    </xf>
    <xf numFmtId="166" fontId="3" fillId="0" borderId="2" xfId="1" applyNumberFormat="1" applyFont="1" applyBorder="1" applyAlignment="1">
      <alignment vertical="center"/>
    </xf>
    <xf numFmtId="165" fontId="3" fillId="0" borderId="3" xfId="1" applyNumberFormat="1" applyFont="1" applyBorder="1" applyAlignment="1">
      <alignment vertical="center"/>
    </xf>
    <xf numFmtId="165" fontId="3" fillId="0" borderId="0" xfId="1" applyNumberFormat="1" applyFont="1" applyBorder="1" applyAlignment="1">
      <alignment vertical="center"/>
    </xf>
    <xf numFmtId="10" fontId="3" fillId="0" borderId="0" xfId="0" applyNumberFormat="1" applyFont="1" applyAlignment="1">
      <alignment horizontal="center" vertical="center"/>
    </xf>
    <xf numFmtId="0" fontId="5" fillId="0" borderId="0" xfId="3" applyNumberFormat="1" applyFont="1" applyAlignment="1">
      <alignment horizontal="left" vertical="center" indent="3"/>
    </xf>
    <xf numFmtId="165" fontId="3" fillId="0" borderId="4" xfId="1" applyNumberFormat="1" applyFont="1" applyBorder="1" applyAlignment="1">
      <alignment vertical="center"/>
    </xf>
    <xf numFmtId="0" fontId="5" fillId="0" borderId="0" xfId="2" applyFont="1" applyBorder="1" applyAlignment="1">
      <alignment vertical="center"/>
    </xf>
    <xf numFmtId="164" fontId="7" fillId="0" borderId="0" xfId="1" applyNumberFormat="1" applyFont="1" applyAlignment="1">
      <alignment vertical="center"/>
    </xf>
    <xf numFmtId="0" fontId="7" fillId="0" borderId="0" xfId="1" applyFont="1" applyAlignment="1">
      <alignment vertical="center"/>
    </xf>
    <xf numFmtId="0" fontId="9" fillId="0" borderId="0" xfId="3" applyNumberFormat="1" applyFont="1" applyAlignment="1">
      <alignment horizontal="left" vertical="center" indent="3"/>
    </xf>
    <xf numFmtId="0" fontId="7" fillId="0" borderId="0" xfId="0" applyFont="1" applyAlignment="1">
      <alignment horizontal="center" vertical="center"/>
    </xf>
    <xf numFmtId="165" fontId="7" fillId="0" borderId="5" xfId="1" applyNumberFormat="1" applyFont="1" applyBorder="1" applyAlignment="1">
      <alignment vertical="center"/>
    </xf>
    <xf numFmtId="0" fontId="9" fillId="0" borderId="0" xfId="2" applyFont="1" applyAlignment="1">
      <alignment vertical="center"/>
    </xf>
    <xf numFmtId="165" fontId="7" fillId="0" borderId="0" xfId="1" applyNumberFormat="1" applyFont="1" applyFill="1" applyBorder="1" applyAlignment="1">
      <alignment vertical="center"/>
    </xf>
    <xf numFmtId="0" fontId="5" fillId="0" borderId="0" xfId="2" applyFont="1" applyFill="1" applyAlignment="1">
      <alignment vertical="center"/>
    </xf>
    <xf numFmtId="0" fontId="7" fillId="0" borderId="0" xfId="1" applyFont="1" applyAlignment="1"/>
    <xf numFmtId="0" fontId="14" fillId="0" borderId="0" xfId="0" applyFont="1" applyAlignment="1">
      <alignment horizontal="center" vertical="center"/>
    </xf>
    <xf numFmtId="4" fontId="3" fillId="0" borderId="0" xfId="1" applyNumberFormat="1" applyFont="1" applyFill="1" applyAlignment="1">
      <alignment vertical="center"/>
    </xf>
    <xf numFmtId="0" fontId="3" fillId="0" borderId="0" xfId="1" quotePrefix="1" applyFont="1" applyAlignment="1">
      <alignment vertical="center"/>
    </xf>
    <xf numFmtId="0" fontId="3" fillId="0" borderId="0" xfId="1" applyFont="1" applyFill="1" applyAlignment="1"/>
    <xf numFmtId="0" fontId="3" fillId="0" borderId="0" xfId="1" applyFont="1" applyBorder="1" applyAlignment="1">
      <alignment vertical="center"/>
    </xf>
    <xf numFmtId="0" fontId="7" fillId="0" borderId="2" xfId="1" applyFont="1" applyBorder="1" applyAlignment="1">
      <alignment horizontal="centerContinuous" vertical="center"/>
    </xf>
    <xf numFmtId="0" fontId="8" fillId="0" borderId="0" xfId="2" applyFont="1" applyBorder="1" applyAlignment="1">
      <alignment vertical="center"/>
    </xf>
    <xf numFmtId="0" fontId="7" fillId="0" borderId="0" xfId="1" applyFont="1" applyBorder="1" applyAlignment="1">
      <alignment horizontal="centerContinuous" vertical="center"/>
    </xf>
    <xf numFmtId="0" fontId="3" fillId="0" borderId="0" xfId="1" applyFont="1" applyBorder="1" applyAlignment="1"/>
    <xf numFmtId="168" fontId="3" fillId="0" borderId="0" xfId="1" applyNumberFormat="1" applyFont="1" applyAlignment="1">
      <alignment vertical="center"/>
    </xf>
  </cellXfs>
  <cellStyles count="4">
    <cellStyle name="Normal" xfId="0" builtinId="0"/>
    <cellStyle name="Normal 10 4 3" xfId="1"/>
    <cellStyle name="Normal 110" xfId="2"/>
    <cellStyle name="Normal 1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bill_caughey\My%20Documents\BD%20-%20Non%20Regulated%20Projects\BRADFORD%20-%20OPA%20Northern%20York%20Region%20RFP\Construction%20Aker\AkerL%20Bradford%20Proposal%2020091003\02_54%201092%20Estimate%20Rev%203%20Sub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lients\E\Enbridge\2001\Presentations\Westcoast\Analysis\Maureen's%20mode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roll-up"/>
      <sheetName val="Detail"/>
      <sheetName val="Project "/>
      <sheetName val="Estimate "/>
      <sheetName val="Management "/>
      <sheetName val="Support "/>
      <sheetName val="Supplies &amp; Services "/>
      <sheetName val="Equipment "/>
      <sheetName val="Rates "/>
      <sheetName val="Wages "/>
      <sheetName val="Material "/>
      <sheetName val="Subs "/>
      <sheetName val="Supt Schedule"/>
      <sheetName val="ListMenuDlg"/>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
      <sheetName val="inserts"/>
      <sheetName val="EPSNorm"/>
      <sheetName val="Assumptions"/>
      <sheetName val="main"/>
      <sheetName val="union"/>
      <sheetName val="centra"/>
      <sheetName val="png"/>
      <sheetName val="foot"/>
      <sheetName val="wigsi"/>
      <sheetName val="MNE"/>
      <sheetName val="Alliance"/>
      <sheetName val="int'l"/>
      <sheetName val="corpfi"/>
      <sheetName val="Power"/>
      <sheetName val="Empire"/>
      <sheetName val="incent"/>
      <sheetName val="Indonesia"/>
      <sheetName val="Vector"/>
      <sheetName val="Millenium"/>
      <sheetName val="Mexico"/>
      <sheetName val="epschart"/>
      <sheetName val="NAV"/>
      <sheetName val="SegBS"/>
      <sheetName val="Sheet1"/>
      <sheetName val="Charts"/>
      <sheetName val="finstat"/>
      <sheetName val="Summary"/>
      <sheetName val="simplified"/>
      <sheetName val="DS_Key_Information"/>
      <sheetName val="DS_Valuation_Measures"/>
      <sheetName val="DS_Income_Statement"/>
      <sheetName val="DS_Cash_Flow"/>
      <sheetName val="DS_Balance_Sheet"/>
      <sheetName val="DS_Industry_Specif"/>
      <sheetName val="DS_Quarterly_Estimates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65"/>
  <sheetViews>
    <sheetView tabSelected="1" zoomScaleNormal="100" zoomScaleSheetLayoutView="85" workbookViewId="0"/>
  </sheetViews>
  <sheetFormatPr defaultColWidth="7.42578125" defaultRowHeight="12.75" x14ac:dyDescent="0.25"/>
  <cols>
    <col min="1" max="1" width="1.42578125" style="2" customWidth="1"/>
    <col min="2" max="2" width="4.7109375" style="2" customWidth="1"/>
    <col min="3" max="3" width="1.140625" style="2" customWidth="1"/>
    <col min="4" max="4" width="46.42578125" style="2" customWidth="1"/>
    <col min="5" max="5" width="1.42578125" style="2" customWidth="1"/>
    <col min="6" max="6" width="13.42578125" style="2" customWidth="1"/>
    <col min="7" max="7" width="1.42578125" style="2" customWidth="1"/>
    <col min="8" max="8" width="11.140625" style="2" customWidth="1"/>
    <col min="9" max="9" width="1.42578125" style="2" customWidth="1"/>
    <col min="10" max="10" width="11.140625" style="2" customWidth="1"/>
    <col min="11" max="16384" width="7.42578125" style="2"/>
  </cols>
  <sheetData>
    <row r="1" spans="1:31" ht="15" customHeight="1" x14ac:dyDescent="0.2">
      <c r="A1" s="1"/>
      <c r="B1" s="1"/>
      <c r="C1" s="1"/>
      <c r="K1" s="3"/>
      <c r="L1" s="3"/>
      <c r="M1" s="3"/>
      <c r="N1" s="3"/>
    </row>
    <row r="2" spans="1:31" ht="15" customHeight="1" x14ac:dyDescent="0.2">
      <c r="K2" s="3"/>
      <c r="L2" s="3"/>
      <c r="M2" s="3"/>
      <c r="N2" s="3"/>
    </row>
    <row r="3" spans="1:31" ht="15" customHeight="1" x14ac:dyDescent="0.2">
      <c r="K3" s="3"/>
      <c r="L3" s="3"/>
      <c r="M3" s="3"/>
      <c r="N3" s="3"/>
    </row>
    <row r="4" spans="1:31" s="7" customFormat="1" ht="16.5" x14ac:dyDescent="0.2">
      <c r="A4" s="4"/>
      <c r="B4" s="5" t="s">
        <v>0</v>
      </c>
      <c r="C4" s="5"/>
      <c r="D4" s="6"/>
      <c r="E4" s="6"/>
      <c r="F4" s="6"/>
      <c r="G4" s="6"/>
      <c r="H4" s="6"/>
      <c r="I4" s="6"/>
      <c r="J4" s="6"/>
      <c r="K4" s="3"/>
      <c r="L4" s="3"/>
      <c r="M4" s="3"/>
      <c r="N4" s="3"/>
      <c r="O4" s="2"/>
      <c r="P4" s="2"/>
      <c r="Q4" s="2"/>
      <c r="R4" s="2"/>
      <c r="S4" s="2"/>
      <c r="T4" s="2"/>
      <c r="U4" s="2"/>
      <c r="V4" s="2"/>
      <c r="W4" s="2"/>
      <c r="X4" s="2"/>
      <c r="Y4" s="2"/>
      <c r="Z4" s="2"/>
      <c r="AA4" s="2"/>
      <c r="AB4" s="2"/>
      <c r="AC4" s="2"/>
      <c r="AD4" s="2"/>
      <c r="AE4" s="2"/>
    </row>
    <row r="5" spans="1:31" s="7" customFormat="1" ht="16.5" x14ac:dyDescent="0.2">
      <c r="A5" s="4"/>
      <c r="B5" s="5" t="s">
        <v>1</v>
      </c>
      <c r="C5" s="5"/>
      <c r="D5" s="8"/>
      <c r="E5" s="8"/>
      <c r="F5" s="8"/>
      <c r="G5" s="8"/>
      <c r="H5" s="8"/>
      <c r="I5" s="8"/>
      <c r="J5" s="8"/>
      <c r="K5" s="3"/>
      <c r="L5" s="3"/>
      <c r="M5" s="3"/>
      <c r="N5" s="3"/>
    </row>
    <row r="6" spans="1:31" s="7" customFormat="1" ht="12.75" customHeight="1" x14ac:dyDescent="0.2">
      <c r="A6" s="4"/>
      <c r="B6" s="4"/>
      <c r="C6" s="4"/>
      <c r="D6" s="6"/>
      <c r="E6" s="6"/>
      <c r="F6" s="6"/>
      <c r="G6" s="6"/>
      <c r="H6" s="6"/>
      <c r="J6" s="6"/>
      <c r="K6" s="3"/>
      <c r="L6" s="3"/>
      <c r="M6" s="3"/>
      <c r="N6" s="3"/>
    </row>
    <row r="7" spans="1:31" s="4" customFormat="1" ht="15" customHeight="1" x14ac:dyDescent="0.2">
      <c r="D7" s="6"/>
      <c r="E7" s="6"/>
      <c r="F7" s="6"/>
      <c r="G7" s="6"/>
      <c r="H7" s="9" t="s">
        <v>2</v>
      </c>
      <c r="I7" s="7"/>
      <c r="J7" s="9" t="s">
        <v>3</v>
      </c>
      <c r="K7" s="3"/>
      <c r="L7" s="3"/>
      <c r="M7" s="3"/>
      <c r="N7" s="3"/>
    </row>
    <row r="8" spans="1:31" s="4" customFormat="1" ht="15" customHeight="1" x14ac:dyDescent="0.2">
      <c r="A8" s="2"/>
      <c r="B8" s="2"/>
      <c r="C8" s="2"/>
      <c r="E8" s="2"/>
      <c r="F8" s="10"/>
      <c r="G8" s="2"/>
      <c r="H8" s="11" t="s">
        <v>4</v>
      </c>
      <c r="I8" s="7"/>
      <c r="J8" s="11" t="s">
        <v>5</v>
      </c>
      <c r="K8" s="3"/>
      <c r="L8" s="3"/>
      <c r="M8" s="3"/>
      <c r="N8" s="3"/>
    </row>
    <row r="9" spans="1:31" s="4" customFormat="1" ht="15" customHeight="1" x14ac:dyDescent="0.2">
      <c r="A9" s="2"/>
      <c r="B9" s="12">
        <v>-1</v>
      </c>
      <c r="C9" s="2"/>
      <c r="D9" s="4" t="s">
        <v>6</v>
      </c>
      <c r="E9" s="2"/>
      <c r="F9" s="2"/>
      <c r="G9" s="2"/>
      <c r="H9" s="13">
        <v>1</v>
      </c>
      <c r="I9" s="7"/>
      <c r="J9" s="13">
        <v>13</v>
      </c>
      <c r="K9" s="3"/>
      <c r="L9" s="3"/>
      <c r="M9" s="3"/>
      <c r="N9" s="3"/>
    </row>
    <row r="10" spans="1:31" s="4" customFormat="1" ht="15" customHeight="1" x14ac:dyDescent="0.25">
      <c r="A10" s="2"/>
      <c r="B10" s="2"/>
      <c r="C10" s="14"/>
      <c r="D10" s="14" t="s">
        <v>7</v>
      </c>
      <c r="E10" s="2"/>
      <c r="F10" s="15"/>
      <c r="G10" s="2"/>
      <c r="H10" s="15"/>
      <c r="I10" s="2"/>
      <c r="J10" s="16"/>
      <c r="K10" s="2"/>
    </row>
    <row r="11" spans="1:31" s="4" customFormat="1" ht="15" customHeight="1" x14ac:dyDescent="0.25">
      <c r="A11" s="2"/>
      <c r="B11" s="12">
        <f>B9-1</f>
        <v>-2</v>
      </c>
      <c r="C11" s="2"/>
      <c r="D11" s="17" t="s">
        <v>54</v>
      </c>
      <c r="E11" s="2"/>
      <c r="F11" s="18"/>
      <c r="G11" s="2"/>
      <c r="H11" s="13">
        <v>1303632.7919313137</v>
      </c>
      <c r="I11" s="2"/>
      <c r="J11" s="13">
        <v>91373133.642632887</v>
      </c>
      <c r="K11" s="2"/>
    </row>
    <row r="12" spans="1:31" s="4" customFormat="1" ht="15" customHeight="1" x14ac:dyDescent="0.25">
      <c r="A12" s="2"/>
      <c r="B12" s="12">
        <f>B11-1</f>
        <v>-3</v>
      </c>
      <c r="C12" s="2"/>
      <c r="D12" s="17" t="s">
        <v>55</v>
      </c>
      <c r="E12" s="2"/>
      <c r="F12" s="18"/>
      <c r="G12" s="2"/>
      <c r="H12" s="13">
        <v>112000</v>
      </c>
      <c r="I12" s="2"/>
      <c r="J12" s="13">
        <v>370800</v>
      </c>
      <c r="K12" s="2"/>
    </row>
    <row r="13" spans="1:31" s="4" customFormat="1" ht="15" customHeight="1" x14ac:dyDescent="0.25">
      <c r="A13" s="2"/>
      <c r="B13" s="12">
        <f>B12-1</f>
        <v>-4</v>
      </c>
      <c r="C13" s="2"/>
      <c r="D13" s="19" t="s">
        <v>56</v>
      </c>
      <c r="E13" s="2"/>
      <c r="F13" s="18" t="str">
        <f>"("&amp;-$B11&amp;")/("&amp;-$B12&amp;")"</f>
        <v>(2)/(3)</v>
      </c>
      <c r="H13" s="20">
        <f>H11/H12</f>
        <v>11.63957849938673</v>
      </c>
      <c r="J13" s="20">
        <f>J11/J12</f>
        <v>246.42161176546085</v>
      </c>
    </row>
    <row r="14" spans="1:31" s="4" customFormat="1" ht="15" customHeight="1" x14ac:dyDescent="0.25">
      <c r="A14" s="2"/>
      <c r="B14" s="12">
        <f>B13-1</f>
        <v>-5</v>
      </c>
      <c r="C14" s="2"/>
      <c r="D14" s="17" t="s">
        <v>8</v>
      </c>
      <c r="E14" s="2"/>
      <c r="F14" s="18"/>
      <c r="H14" s="21">
        <v>0.29558852108570299</v>
      </c>
      <c r="J14" s="21">
        <v>0.29558852108570299</v>
      </c>
    </row>
    <row r="15" spans="1:31" s="4" customFormat="1" ht="15" customHeight="1" x14ac:dyDescent="0.25">
      <c r="A15" s="2"/>
      <c r="B15" s="12">
        <f t="shared" ref="B15:B17" si="0">B14-1</f>
        <v>-6</v>
      </c>
      <c r="C15" s="2"/>
      <c r="D15" s="19" t="s">
        <v>57</v>
      </c>
      <c r="E15" s="2"/>
      <c r="F15" s="18" t="str">
        <f>"("&amp;-$B13&amp;")*[1+("&amp;-$B14&amp;")]"</f>
        <v>(4)*[1+(5)]</v>
      </c>
      <c r="H15" s="20">
        <f>H13*(1+H14)</f>
        <v>15.0801042940814</v>
      </c>
      <c r="J15" s="20">
        <f>J13*(1+J14)</f>
        <v>319.26101155076867</v>
      </c>
    </row>
    <row r="16" spans="1:31" s="4" customFormat="1" ht="15" customHeight="1" x14ac:dyDescent="0.25">
      <c r="A16" s="2"/>
      <c r="B16" s="12">
        <f t="shared" si="0"/>
        <v>-7</v>
      </c>
      <c r="C16" s="2"/>
      <c r="D16" s="17" t="s">
        <v>9</v>
      </c>
      <c r="E16" s="2"/>
      <c r="F16" s="18"/>
      <c r="H16" s="21">
        <v>0.43720403275654085</v>
      </c>
      <c r="J16" s="21">
        <v>0.43720403275654085</v>
      </c>
    </row>
    <row r="17" spans="1:10" s="4" customFormat="1" ht="15" customHeight="1" x14ac:dyDescent="0.25">
      <c r="A17" s="2"/>
      <c r="B17" s="12">
        <f t="shared" si="0"/>
        <v>-8</v>
      </c>
      <c r="C17" s="2"/>
      <c r="D17" s="19" t="s">
        <v>58</v>
      </c>
      <c r="E17" s="2"/>
      <c r="F17" s="18" t="str">
        <f>"("&amp;-$B15&amp;")*("&amp;-$B16&amp;")"</f>
        <v>(6)*(7)</v>
      </c>
      <c r="H17" s="20">
        <f>H15*H16</f>
        <v>6.5930824117616167</v>
      </c>
      <c r="J17" s="20">
        <f>J15*J16</f>
        <v>139.58220175192864</v>
      </c>
    </row>
    <row r="18" spans="1:10" s="4" customFormat="1" ht="15" customHeight="1" x14ac:dyDescent="0.25">
      <c r="A18" s="2"/>
      <c r="B18" s="12">
        <f>B17-1</f>
        <v>-9</v>
      </c>
      <c r="C18" s="2"/>
      <c r="D18" s="17" t="s">
        <v>10</v>
      </c>
      <c r="E18" s="2"/>
      <c r="F18" s="18"/>
      <c r="H18" s="21">
        <v>0.2109</v>
      </c>
      <c r="J18" s="21">
        <v>0.2109</v>
      </c>
    </row>
    <row r="19" spans="1:10" s="4" customFormat="1" ht="15" customHeight="1" x14ac:dyDescent="0.25">
      <c r="A19" s="2"/>
      <c r="B19" s="12">
        <f>B18-1</f>
        <v>-10</v>
      </c>
      <c r="C19" s="2"/>
      <c r="D19" s="19" t="s">
        <v>59</v>
      </c>
      <c r="E19" s="2"/>
      <c r="F19" s="18" t="str">
        <f>"("&amp;-$B17&amp;")*[1+("&amp;-$B18&amp;")]"</f>
        <v>(8)*[1+(9)]</v>
      </c>
      <c r="H19" s="20">
        <f>H17*(1+H18)</f>
        <v>7.9835634924021424</v>
      </c>
      <c r="J19" s="20">
        <f>J17*(1+J18)</f>
        <v>169.02008810141041</v>
      </c>
    </row>
    <row r="20" spans="1:10" s="4" customFormat="1" ht="15" customHeight="1" x14ac:dyDescent="0.25">
      <c r="A20" s="2"/>
      <c r="B20" s="12"/>
      <c r="C20" s="2"/>
      <c r="D20" s="14" t="s">
        <v>60</v>
      </c>
      <c r="E20" s="2"/>
      <c r="F20" s="18"/>
      <c r="H20" s="22"/>
      <c r="J20" s="22"/>
    </row>
    <row r="21" spans="1:10" s="4" customFormat="1" ht="15" customHeight="1" x14ac:dyDescent="0.25">
      <c r="A21" s="2"/>
      <c r="B21" s="12">
        <f>B19-1</f>
        <v>-11</v>
      </c>
      <c r="C21" s="2"/>
      <c r="D21" s="17" t="s">
        <v>11</v>
      </c>
      <c r="E21" s="2"/>
      <c r="F21" s="18"/>
      <c r="H21" s="21">
        <v>0.10225103902258918</v>
      </c>
      <c r="J21" s="21">
        <v>0.10225103902258918</v>
      </c>
    </row>
    <row r="22" spans="1:10" s="4" customFormat="1" ht="15" customHeight="1" x14ac:dyDescent="0.25">
      <c r="A22" s="2"/>
      <c r="B22" s="12">
        <f t="shared" ref="B22:B38" si="1">B21-1</f>
        <v>-12</v>
      </c>
      <c r="C22" s="2"/>
      <c r="D22" s="17" t="s">
        <v>12</v>
      </c>
      <c r="E22" s="2"/>
      <c r="F22" s="18"/>
      <c r="H22" s="21">
        <v>3.2010072147622325E-4</v>
      </c>
      <c r="J22" s="21">
        <v>3.2010072147622325E-4</v>
      </c>
    </row>
    <row r="23" spans="1:10" s="4" customFormat="1" ht="15" customHeight="1" x14ac:dyDescent="0.25">
      <c r="A23" s="2"/>
      <c r="B23" s="12">
        <f t="shared" si="1"/>
        <v>-13</v>
      </c>
      <c r="C23" s="2"/>
      <c r="D23" s="19" t="s">
        <v>61</v>
      </c>
      <c r="E23" s="2"/>
      <c r="F23" s="18" t="str">
        <f>"("&amp;-$B21&amp;")+("&amp;-$B22&amp;")"</f>
        <v>(11)+(12)</v>
      </c>
      <c r="H23" s="23">
        <f>H21+H22</f>
        <v>0.10257113974406541</v>
      </c>
      <c r="J23" s="23">
        <f>J21+J22</f>
        <v>0.10257113974406541</v>
      </c>
    </row>
    <row r="24" spans="1:10" s="4" customFormat="1" ht="15" customHeight="1" thickBot="1" x14ac:dyDescent="0.3">
      <c r="A24" s="2"/>
      <c r="B24" s="12">
        <f t="shared" si="1"/>
        <v>-14</v>
      </c>
      <c r="C24" s="2"/>
      <c r="D24" s="19" t="s">
        <v>62</v>
      </c>
      <c r="E24" s="2"/>
      <c r="F24" s="18" t="str">
        <f>"("&amp;-$B19&amp;")*("&amp;-$B23&amp;")"</f>
        <v>(10)*(13)</v>
      </c>
      <c r="H24" s="24">
        <f>H19*H23</f>
        <v>0.81888320663479908</v>
      </c>
      <c r="J24" s="24">
        <f>J19*J23</f>
        <v>17.336583076204015</v>
      </c>
    </row>
    <row r="25" spans="1:10" s="4" customFormat="1" ht="15" customHeight="1" x14ac:dyDescent="0.25">
      <c r="A25" s="2"/>
      <c r="B25" s="12"/>
      <c r="C25" s="2"/>
      <c r="D25" s="14" t="s">
        <v>63</v>
      </c>
      <c r="E25" s="2"/>
      <c r="F25" s="18"/>
      <c r="H25" s="22"/>
      <c r="J25" s="22"/>
    </row>
    <row r="26" spans="1:10" s="4" customFormat="1" ht="15" customHeight="1" x14ac:dyDescent="0.25">
      <c r="A26" s="2"/>
      <c r="B26" s="12">
        <f>B24-1</f>
        <v>-15</v>
      </c>
      <c r="C26" s="2"/>
      <c r="D26" s="17" t="s">
        <v>13</v>
      </c>
      <c r="E26" s="2"/>
      <c r="F26" s="18"/>
      <c r="H26" s="25">
        <v>1.0632844625768334</v>
      </c>
      <c r="J26" s="25">
        <v>0.94972929463171263</v>
      </c>
    </row>
    <row r="27" spans="1:10" s="4" customFormat="1" ht="15" customHeight="1" x14ac:dyDescent="0.25">
      <c r="A27" s="2"/>
      <c r="B27" s="12">
        <f>B26-1</f>
        <v>-16</v>
      </c>
      <c r="C27" s="2"/>
      <c r="D27" s="17" t="s">
        <v>64</v>
      </c>
      <c r="E27" s="2"/>
      <c r="F27" s="26" t="str">
        <f>"("&amp;-$B16&amp;")*("&amp;-$B26&amp;")"</f>
        <v>(7)*(15)</v>
      </c>
      <c r="H27" s="20">
        <f>H16*H26</f>
        <v>0.4648722550059628</v>
      </c>
      <c r="J27" s="20">
        <f>J16*J26</f>
        <v>0.41522547764000972</v>
      </c>
    </row>
    <row r="28" spans="1:10" s="4" customFormat="1" ht="15" customHeight="1" x14ac:dyDescent="0.25">
      <c r="A28" s="2"/>
      <c r="B28" s="12">
        <f t="shared" ref="B28:B29" si="2">B27-1</f>
        <v>-17</v>
      </c>
      <c r="C28" s="2"/>
      <c r="D28" s="17" t="s">
        <v>14</v>
      </c>
      <c r="E28" s="2"/>
      <c r="F28" s="26" t="str">
        <f>"("&amp;-$B27&amp;")*"&amp;TEXT(0.0201970657449625,"0.00%")</f>
        <v>(16)*2.02%</v>
      </c>
      <c r="H28" s="25">
        <f>H27*0.0201970657449625</f>
        <v>9.3890554973644035E-3</v>
      </c>
      <c r="I28" s="4">
        <f t="shared" ref="I28:J28" si="3">I27*0.0201970657449625</f>
        <v>0</v>
      </c>
      <c r="J28" s="25">
        <f t="shared" si="3"/>
        <v>8.3863362708787338E-3</v>
      </c>
    </row>
    <row r="29" spans="1:10" s="4" customFormat="1" ht="15" customHeight="1" thickBot="1" x14ac:dyDescent="0.3">
      <c r="A29" s="2"/>
      <c r="B29" s="12">
        <f t="shared" si="2"/>
        <v>-18</v>
      </c>
      <c r="C29" s="2"/>
      <c r="D29" s="19" t="s">
        <v>65</v>
      </c>
      <c r="E29" s="2"/>
      <c r="F29" s="18" t="str">
        <f>"("&amp;-$B27&amp;")+("&amp;-$B28&amp;")"</f>
        <v>(16)+(17)</v>
      </c>
      <c r="H29" s="24">
        <f>H27+H28</f>
        <v>0.4742613105033272</v>
      </c>
      <c r="J29" s="24">
        <f>J27+J28</f>
        <v>0.42361181391088848</v>
      </c>
    </row>
    <row r="30" spans="1:10" s="4" customFormat="1" ht="15" customHeight="1" x14ac:dyDescent="0.25">
      <c r="A30" s="2"/>
      <c r="B30" s="12"/>
      <c r="C30" s="2"/>
      <c r="D30" s="14" t="s">
        <v>66</v>
      </c>
      <c r="E30" s="2"/>
      <c r="F30" s="18"/>
      <c r="H30" s="15"/>
      <c r="J30" s="15"/>
    </row>
    <row r="31" spans="1:10" s="4" customFormat="1" ht="15" customHeight="1" x14ac:dyDescent="0.25">
      <c r="A31" s="2"/>
      <c r="B31" s="12">
        <f>B29-1</f>
        <v>-19</v>
      </c>
      <c r="C31" s="2"/>
      <c r="D31" s="17" t="s">
        <v>15</v>
      </c>
      <c r="E31" s="2"/>
      <c r="F31" s="18" t="str">
        <f>"("&amp;-$B$19&amp;")*"&amp;TEXT(0.00138828680038938,"0.00%")</f>
        <v>(10)*0.14%</v>
      </c>
      <c r="H31" s="25">
        <f>H$19*0.00138828680038938</f>
        <v>1.1083475816572435E-2</v>
      </c>
      <c r="I31" s="4">
        <f t="shared" ref="I31:J31" si="4">I$19*0.00138828680038938</f>
        <v>0</v>
      </c>
      <c r="J31" s="25">
        <f t="shared" si="4"/>
        <v>0.2346483573118382</v>
      </c>
    </row>
    <row r="32" spans="1:10" s="4" customFormat="1" ht="15" customHeight="1" x14ac:dyDescent="0.25">
      <c r="A32" s="2"/>
      <c r="B32" s="12">
        <f t="shared" si="1"/>
        <v>-20</v>
      </c>
      <c r="C32" s="2"/>
      <c r="D32" s="17" t="s">
        <v>16</v>
      </c>
      <c r="E32" s="2"/>
      <c r="F32" s="18" t="str">
        <f>"("&amp;-$B$19&amp;")*"&amp;TEXT(0.0102653266616719,"0.00%")</f>
        <v>(10)*1.03%</v>
      </c>
      <c r="H32" s="25">
        <f>H$19*0.0102653266616719</f>
        <v>8.1953887173706136E-2</v>
      </c>
      <c r="I32" s="4">
        <f t="shared" ref="I32:J32" si="5">I$19*0.0102653266616719</f>
        <v>0</v>
      </c>
      <c r="J32" s="25">
        <f t="shared" si="5"/>
        <v>1.7350464167455417</v>
      </c>
    </row>
    <row r="33" spans="1:31" s="4" customFormat="1" ht="15" customHeight="1" x14ac:dyDescent="0.25">
      <c r="A33" s="2"/>
      <c r="B33" s="12">
        <f t="shared" si="1"/>
        <v>-21</v>
      </c>
      <c r="C33" s="2"/>
      <c r="D33" s="17" t="s">
        <v>17</v>
      </c>
      <c r="E33" s="2"/>
      <c r="F33" s="18" t="str">
        <f>"("&amp;-$B$29&amp;")*"&amp;TEXT(0.125,"0.00%")</f>
        <v>(18)*12.50%</v>
      </c>
      <c r="H33" s="25">
        <f>H$29*0.125</f>
        <v>5.9282663812915901E-2</v>
      </c>
      <c r="I33" s="4">
        <f t="shared" ref="I33:J33" si="6">I$29*0.125</f>
        <v>0</v>
      </c>
      <c r="J33" s="25">
        <f t="shared" si="6"/>
        <v>5.295147673886106E-2</v>
      </c>
    </row>
    <row r="34" spans="1:31" s="4" customFormat="1" ht="15" customHeight="1" x14ac:dyDescent="0.25">
      <c r="A34" s="2"/>
      <c r="B34" s="12">
        <f t="shared" si="1"/>
        <v>-22</v>
      </c>
      <c r="C34" s="2"/>
      <c r="D34" s="19" t="s">
        <v>67</v>
      </c>
      <c r="E34" s="2"/>
      <c r="F34" s="18" t="str">
        <f>"("&amp;-$B31&amp;")+("&amp;-$B32&amp;")+("&amp;-$B33&amp;")"</f>
        <v>(19)+(20)+(21)</v>
      </c>
      <c r="H34" s="20">
        <f>H31+H32+H33</f>
        <v>0.15232002680319445</v>
      </c>
      <c r="J34" s="20">
        <f>J31+J32+J33</f>
        <v>2.0226462507962411</v>
      </c>
    </row>
    <row r="35" spans="1:31" s="4" customFormat="1" ht="15" customHeight="1" thickBot="1" x14ac:dyDescent="0.3">
      <c r="A35" s="2"/>
      <c r="B35" s="12">
        <f t="shared" si="1"/>
        <v>-23</v>
      </c>
      <c r="C35" s="2"/>
      <c r="D35" s="19" t="s">
        <v>18</v>
      </c>
      <c r="E35" s="2"/>
      <c r="F35" s="18" t="str">
        <f>"("&amp;-$B$34&amp;")*"&amp;TEXT(0.0834060541217085,"0.00%")</f>
        <v>(22)*8.34%</v>
      </c>
      <c r="H35" s="24">
        <f>H34*0.0834060541217085</f>
        <v>1.2704412399367326E-2</v>
      </c>
      <c r="I35" s="4">
        <f t="shared" ref="I35:J35" si="7">I34*0.0834060541217085</f>
        <v>0</v>
      </c>
      <c r="J35" s="24">
        <f t="shared" si="7"/>
        <v>0.16870094266298205</v>
      </c>
    </row>
    <row r="36" spans="1:31" s="4" customFormat="1" ht="15" customHeight="1" x14ac:dyDescent="0.25">
      <c r="A36" s="2"/>
      <c r="B36" s="12">
        <f t="shared" si="1"/>
        <v>-24</v>
      </c>
      <c r="C36" s="2"/>
      <c r="D36" s="27" t="s">
        <v>68</v>
      </c>
      <c r="E36" s="2"/>
      <c r="F36" s="18" t="str">
        <f>"("&amp;-$B24&amp;")+("&amp;-$B29&amp;")+("&amp;-$B35&amp;")"</f>
        <v>(14)+(18)+(23)</v>
      </c>
      <c r="G36" s="2"/>
      <c r="H36" s="28">
        <f>H24+H29+H35</f>
        <v>1.3058489295374938</v>
      </c>
      <c r="I36" s="29"/>
      <c r="J36" s="28">
        <f>J24+J29+J35</f>
        <v>17.928895832777886</v>
      </c>
    </row>
    <row r="37" spans="1:31" s="4" customFormat="1" ht="15" customHeight="1" x14ac:dyDescent="0.25">
      <c r="A37" s="2"/>
      <c r="B37" s="12">
        <f t="shared" si="1"/>
        <v>-25</v>
      </c>
      <c r="C37" s="2"/>
      <c r="D37" s="27" t="s">
        <v>19</v>
      </c>
      <c r="E37" s="2"/>
      <c r="F37" s="18"/>
      <c r="G37" s="2"/>
      <c r="H37" s="25">
        <v>1.105247452847431</v>
      </c>
      <c r="J37" s="25">
        <v>1.081858179547452</v>
      </c>
    </row>
    <row r="38" spans="1:31" s="4" customFormat="1" ht="15" customHeight="1" thickBot="1" x14ac:dyDescent="0.3">
      <c r="A38" s="2"/>
      <c r="B38" s="30">
        <f t="shared" si="1"/>
        <v>-26</v>
      </c>
      <c r="C38" s="31"/>
      <c r="D38" s="32" t="s">
        <v>69</v>
      </c>
      <c r="E38" s="31"/>
      <c r="F38" s="33" t="str">
        <f>"("&amp;-$B36&amp;")*("&amp;-$B37&amp;")"</f>
        <v>(24)*(25)</v>
      </c>
      <c r="G38" s="31"/>
      <c r="H38" s="34">
        <f>H36*H37</f>
        <v>1.4432862031748595</v>
      </c>
      <c r="I38" s="35"/>
      <c r="J38" s="34">
        <f>J36*J37</f>
        <v>19.396522606944984</v>
      </c>
    </row>
    <row r="39" spans="1:31" s="4" customFormat="1" ht="12.75" customHeight="1" thickTop="1" x14ac:dyDescent="0.25">
      <c r="A39" s="2"/>
      <c r="B39" s="30"/>
      <c r="C39" s="31"/>
      <c r="D39" s="32"/>
      <c r="E39" s="31"/>
      <c r="F39" s="33"/>
      <c r="H39" s="36"/>
      <c r="I39" s="36"/>
      <c r="J39" s="36"/>
    </row>
    <row r="40" spans="1:31" s="4" customFormat="1" ht="15" x14ac:dyDescent="0.2">
      <c r="B40" s="38" t="s">
        <v>20</v>
      </c>
      <c r="D40" s="3"/>
      <c r="E40" s="2"/>
      <c r="F40" s="39"/>
      <c r="G40" s="3"/>
      <c r="H40" s="25"/>
      <c r="J40" s="40"/>
      <c r="K40" s="3"/>
    </row>
    <row r="41" spans="1:31" s="7" customFormat="1" ht="12.75" customHeight="1" x14ac:dyDescent="0.2">
      <c r="A41" s="2"/>
      <c r="B41" s="48">
        <v>1</v>
      </c>
      <c r="C41" s="2"/>
      <c r="D41" s="41" t="s">
        <v>21</v>
      </c>
      <c r="E41" s="2"/>
      <c r="F41" s="15"/>
      <c r="G41" s="2"/>
      <c r="H41" s="42"/>
      <c r="I41" s="42"/>
      <c r="J41" s="37"/>
      <c r="K41" s="2"/>
      <c r="L41" s="2"/>
      <c r="M41" s="2"/>
      <c r="N41" s="2"/>
      <c r="O41" s="2"/>
      <c r="P41" s="2"/>
      <c r="Q41" s="2"/>
      <c r="R41" s="2"/>
      <c r="S41" s="2"/>
      <c r="T41" s="2"/>
      <c r="U41" s="2"/>
      <c r="V41" s="2"/>
      <c r="W41" s="2"/>
      <c r="X41" s="2"/>
      <c r="Y41" s="2"/>
      <c r="Z41" s="2"/>
      <c r="AA41" s="2"/>
      <c r="AB41" s="2"/>
      <c r="AC41" s="2"/>
      <c r="AD41" s="2"/>
      <c r="AE41" s="2"/>
    </row>
    <row r="42" spans="1:31" s="7" customFormat="1" ht="12.75" customHeight="1" x14ac:dyDescent="0.2">
      <c r="A42" s="2"/>
      <c r="C42" s="2"/>
      <c r="D42" s="41" t="s">
        <v>22</v>
      </c>
      <c r="E42" s="2"/>
      <c r="F42" s="15"/>
      <c r="G42" s="2"/>
      <c r="H42" s="42"/>
      <c r="I42" s="42"/>
      <c r="J42" s="37"/>
      <c r="K42" s="2"/>
      <c r="L42" s="2"/>
      <c r="M42" s="2"/>
      <c r="N42" s="2"/>
      <c r="O42" s="2"/>
      <c r="P42" s="2"/>
      <c r="Q42" s="2"/>
      <c r="R42" s="2"/>
      <c r="S42" s="2"/>
      <c r="T42" s="2"/>
      <c r="U42" s="2"/>
      <c r="V42" s="2"/>
      <c r="W42" s="2"/>
      <c r="X42" s="2"/>
      <c r="Y42" s="2"/>
      <c r="Z42" s="2"/>
      <c r="AA42" s="2"/>
      <c r="AB42" s="2"/>
      <c r="AC42" s="2"/>
      <c r="AD42" s="2"/>
      <c r="AE42" s="2"/>
    </row>
    <row r="43" spans="1:31" ht="12.75" customHeight="1" x14ac:dyDescent="0.2">
      <c r="B43" s="48">
        <f>B41+1</f>
        <v>2</v>
      </c>
      <c r="D43" s="2" t="s">
        <v>74</v>
      </c>
      <c r="F43" s="15"/>
      <c r="H43" s="42"/>
      <c r="I43" s="42"/>
      <c r="J43" s="37"/>
    </row>
    <row r="44" spans="1:31" ht="12.75" customHeight="1" x14ac:dyDescent="0.25">
      <c r="D44" s="2" t="s">
        <v>104</v>
      </c>
      <c r="F44" s="15"/>
    </row>
    <row r="45" spans="1:31" ht="12.75" customHeight="1" x14ac:dyDescent="0.25">
      <c r="D45" s="2" t="s">
        <v>102</v>
      </c>
      <c r="F45" s="15"/>
    </row>
    <row r="46" spans="1:31" ht="12.75" customHeight="1" x14ac:dyDescent="0.25">
      <c r="B46" s="48">
        <f>B43+1</f>
        <v>3</v>
      </c>
      <c r="D46" s="2" t="s">
        <v>75</v>
      </c>
      <c r="F46" s="15"/>
    </row>
    <row r="47" spans="1:31" ht="12.75" customHeight="1" x14ac:dyDescent="0.25">
      <c r="B47" s="12"/>
      <c r="D47" s="2" t="s">
        <v>76</v>
      </c>
      <c r="F47" s="15"/>
    </row>
    <row r="48" spans="1:31" ht="12.75" customHeight="1" x14ac:dyDescent="0.25">
      <c r="B48" s="48">
        <f>B46+1</f>
        <v>4</v>
      </c>
      <c r="D48" s="2" t="s">
        <v>23</v>
      </c>
      <c r="F48" s="15"/>
    </row>
    <row r="49" spans="2:6" ht="12.75" customHeight="1" x14ac:dyDescent="0.25">
      <c r="B49" s="48">
        <f>B48+1</f>
        <v>5</v>
      </c>
      <c r="D49" s="2" t="s">
        <v>77</v>
      </c>
      <c r="F49" s="15"/>
    </row>
    <row r="50" spans="2:6" ht="12.75" customHeight="1" x14ac:dyDescent="0.25">
      <c r="B50" s="12"/>
      <c r="D50" s="2" t="s">
        <v>78</v>
      </c>
      <c r="F50" s="15"/>
    </row>
    <row r="51" spans="2:6" ht="12.75" customHeight="1" x14ac:dyDescent="0.25">
      <c r="B51" s="48">
        <f>B49+1</f>
        <v>6</v>
      </c>
      <c r="D51" s="2" t="s">
        <v>24</v>
      </c>
      <c r="F51" s="15"/>
    </row>
    <row r="52" spans="2:6" ht="12.75" customHeight="1" x14ac:dyDescent="0.25">
      <c r="B52" s="12"/>
      <c r="D52" s="2" t="s">
        <v>25</v>
      </c>
      <c r="F52" s="15"/>
    </row>
    <row r="53" spans="2:6" ht="12.75" customHeight="1" x14ac:dyDescent="0.25">
      <c r="B53" s="48">
        <f>B51+1</f>
        <v>7</v>
      </c>
      <c r="D53" s="2" t="s">
        <v>26</v>
      </c>
      <c r="F53" s="15"/>
    </row>
    <row r="54" spans="2:6" ht="12.75" customHeight="1" x14ac:dyDescent="0.25">
      <c r="B54" s="12"/>
      <c r="D54" s="2" t="s">
        <v>27</v>
      </c>
      <c r="F54" s="15"/>
    </row>
    <row r="55" spans="2:6" ht="12.75" customHeight="1" x14ac:dyDescent="0.25">
      <c r="B55" s="48">
        <f>B53+1</f>
        <v>8</v>
      </c>
      <c r="D55" s="2" t="s">
        <v>28</v>
      </c>
      <c r="F55" s="15"/>
    </row>
    <row r="56" spans="2:6" ht="12.75" customHeight="1" x14ac:dyDescent="0.25">
      <c r="B56" s="12"/>
      <c r="D56" s="2" t="s">
        <v>29</v>
      </c>
      <c r="F56" s="15"/>
    </row>
    <row r="57" spans="2:6" ht="12.75" customHeight="1" x14ac:dyDescent="0.25">
      <c r="B57" s="48">
        <f>B55+1</f>
        <v>9</v>
      </c>
      <c r="D57" s="2" t="s">
        <v>30</v>
      </c>
      <c r="F57" s="15"/>
    </row>
    <row r="58" spans="2:6" ht="12.75" customHeight="1" x14ac:dyDescent="0.25">
      <c r="B58" s="48">
        <f>B57+1</f>
        <v>10</v>
      </c>
      <c r="D58" s="2" t="s">
        <v>79</v>
      </c>
      <c r="F58" s="15"/>
    </row>
    <row r="59" spans="2:6" x14ac:dyDescent="0.25">
      <c r="B59" s="12"/>
      <c r="D59" s="2" t="s">
        <v>98</v>
      </c>
    </row>
    <row r="60" spans="2:6" x14ac:dyDescent="0.25">
      <c r="B60" s="48">
        <f>B58+1</f>
        <v>11</v>
      </c>
      <c r="D60" s="2" t="s">
        <v>80</v>
      </c>
    </row>
    <row r="61" spans="2:6" x14ac:dyDescent="0.25">
      <c r="D61" s="2" t="s">
        <v>81</v>
      </c>
      <c r="F61" s="15"/>
    </row>
    <row r="62" spans="2:6" x14ac:dyDescent="0.25">
      <c r="F62" s="15"/>
    </row>
    <row r="63" spans="2:6" x14ac:dyDescent="0.25">
      <c r="F63" s="15"/>
    </row>
    <row r="64" spans="2:6" x14ac:dyDescent="0.25">
      <c r="F64" s="15"/>
    </row>
    <row r="65" spans="6:6" x14ac:dyDescent="0.25">
      <c r="F65" s="15"/>
    </row>
  </sheetData>
  <printOptions horizontalCentered="1"/>
  <pageMargins left="0.7" right="0.7" top="0.75" bottom="0.75" header="0.3" footer="0.3"/>
  <pageSetup scale="86" orientation="portrait" r:id="rId1"/>
  <headerFooter>
    <oddHeader>&amp;R&amp;"Times New Roman,Regular"NERA Exhibit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3"/>
  <sheetViews>
    <sheetView zoomScaleNormal="100" zoomScaleSheetLayoutView="85" workbookViewId="0"/>
  </sheetViews>
  <sheetFormatPr defaultColWidth="7.42578125" defaultRowHeight="12.75" x14ac:dyDescent="0.25"/>
  <cols>
    <col min="1" max="1" width="1.42578125" style="2" customWidth="1"/>
    <col min="2" max="2" width="4.7109375" style="2" customWidth="1"/>
    <col min="3" max="3" width="1.140625" style="2" customWidth="1"/>
    <col min="4" max="4" width="46.42578125" style="2" customWidth="1"/>
    <col min="5" max="5" width="1.42578125" style="2" customWidth="1"/>
    <col min="6" max="6" width="13.42578125" style="2" customWidth="1"/>
    <col min="7" max="7" width="1.42578125" style="2" customWidth="1"/>
    <col min="8" max="8" width="10.28515625" style="2" customWidth="1"/>
    <col min="9" max="9" width="1.42578125" style="2" customWidth="1"/>
    <col min="10" max="10" width="10.28515625" style="2" customWidth="1"/>
    <col min="11" max="11" width="1.42578125" style="2" customWidth="1"/>
    <col min="12" max="12" width="10.28515625" style="2" customWidth="1"/>
    <col min="13" max="13" width="1.42578125" style="2" customWidth="1"/>
    <col min="14" max="14" width="10.28515625" style="2" customWidth="1"/>
    <col min="15" max="15" width="1.42578125" style="2" customWidth="1"/>
    <col min="16" max="16" width="10.28515625" style="2" customWidth="1"/>
    <col min="17" max="17" width="1.42578125" style="2" customWidth="1"/>
    <col min="18" max="18" width="10.28515625" style="2" customWidth="1"/>
    <col min="19" max="19" width="1.42578125" style="2" customWidth="1"/>
    <col min="20" max="20" width="10.28515625" style="2" customWidth="1"/>
    <col min="21" max="21" width="1.42578125" style="2" customWidth="1"/>
    <col min="22" max="22" width="10.28515625" style="2" customWidth="1"/>
    <col min="23" max="23" width="1.42578125" style="2" customWidth="1"/>
    <col min="24" max="24" width="10.28515625" style="2" customWidth="1"/>
    <col min="25" max="25" width="1.42578125" style="2" customWidth="1"/>
    <col min="26" max="26" width="10.28515625" style="2" customWidth="1"/>
    <col min="27" max="16384" width="7.42578125" style="2"/>
  </cols>
  <sheetData>
    <row r="1" spans="1:47" ht="15" customHeight="1" x14ac:dyDescent="0.2">
      <c r="A1" s="1"/>
      <c r="B1" s="1"/>
      <c r="C1" s="1"/>
      <c r="AA1" s="3"/>
      <c r="AB1" s="3"/>
      <c r="AC1" s="3"/>
      <c r="AD1" s="3"/>
    </row>
    <row r="2" spans="1:47" ht="15" customHeight="1" x14ac:dyDescent="0.2">
      <c r="AA2" s="3"/>
      <c r="AB2" s="3"/>
      <c r="AC2" s="3"/>
      <c r="AD2" s="3"/>
    </row>
    <row r="3" spans="1:47" ht="15" customHeight="1" x14ac:dyDescent="0.2">
      <c r="AA3" s="3"/>
      <c r="AB3" s="3"/>
      <c r="AC3" s="3"/>
      <c r="AD3" s="3"/>
    </row>
    <row r="4" spans="1:47" s="7" customFormat="1" ht="16.5" x14ac:dyDescent="0.2">
      <c r="A4" s="4"/>
      <c r="B4" s="5" t="s">
        <v>0</v>
      </c>
      <c r="C4" s="5"/>
      <c r="D4" s="6"/>
      <c r="E4" s="6"/>
      <c r="F4" s="6"/>
      <c r="G4" s="6"/>
      <c r="H4" s="6"/>
      <c r="I4" s="6"/>
      <c r="J4" s="6"/>
      <c r="K4" s="6"/>
      <c r="L4" s="6"/>
      <c r="M4" s="6"/>
      <c r="N4" s="6"/>
      <c r="O4" s="6"/>
      <c r="P4" s="6"/>
      <c r="Q4" s="6"/>
      <c r="R4" s="6"/>
      <c r="S4" s="6"/>
      <c r="T4" s="6"/>
      <c r="U4" s="6"/>
      <c r="V4" s="6"/>
      <c r="W4" s="6"/>
      <c r="X4" s="6"/>
      <c r="Y4" s="6"/>
      <c r="Z4" s="6"/>
      <c r="AA4" s="3"/>
      <c r="AB4" s="3"/>
      <c r="AC4" s="3"/>
      <c r="AD4" s="3"/>
      <c r="AE4" s="2"/>
      <c r="AF4" s="2"/>
      <c r="AG4" s="2"/>
      <c r="AH4" s="2"/>
      <c r="AI4" s="2"/>
      <c r="AJ4" s="2"/>
      <c r="AK4" s="2"/>
      <c r="AL4" s="2"/>
      <c r="AM4" s="2"/>
      <c r="AN4" s="2"/>
      <c r="AO4" s="2"/>
      <c r="AP4" s="2"/>
      <c r="AQ4" s="2"/>
      <c r="AR4" s="2"/>
      <c r="AS4" s="2"/>
      <c r="AT4" s="2"/>
      <c r="AU4" s="2"/>
    </row>
    <row r="5" spans="1:47" s="7" customFormat="1" ht="16.5" x14ac:dyDescent="0.2">
      <c r="A5" s="4"/>
      <c r="B5" s="5" t="s">
        <v>31</v>
      </c>
      <c r="C5" s="5"/>
      <c r="D5" s="8"/>
      <c r="E5" s="8"/>
      <c r="F5" s="8"/>
      <c r="G5" s="8"/>
      <c r="H5" s="8"/>
      <c r="I5" s="8"/>
      <c r="J5" s="8"/>
      <c r="K5" s="8"/>
      <c r="L5" s="8"/>
      <c r="M5" s="8"/>
      <c r="N5" s="8"/>
      <c r="O5" s="8"/>
      <c r="P5" s="8"/>
      <c r="Q5" s="8"/>
      <c r="R5" s="8"/>
      <c r="S5" s="8"/>
      <c r="T5" s="8"/>
      <c r="U5" s="8"/>
      <c r="V5" s="8"/>
      <c r="W5" s="8"/>
      <c r="X5" s="8"/>
      <c r="Y5" s="8"/>
      <c r="Z5" s="8"/>
      <c r="AA5" s="3"/>
      <c r="AB5" s="3"/>
      <c r="AC5" s="3"/>
      <c r="AD5" s="3"/>
    </row>
    <row r="6" spans="1:47" s="7" customFormat="1" ht="16.5" x14ac:dyDescent="0.2">
      <c r="A6" s="4"/>
      <c r="B6" s="5" t="s">
        <v>32</v>
      </c>
      <c r="C6" s="5"/>
      <c r="D6" s="8"/>
      <c r="E6" s="8"/>
      <c r="F6" s="8"/>
      <c r="G6" s="8"/>
      <c r="H6" s="8"/>
      <c r="I6" s="8"/>
      <c r="J6" s="8"/>
      <c r="K6" s="8"/>
      <c r="L6" s="8"/>
      <c r="M6" s="8"/>
      <c r="N6" s="8"/>
      <c r="O6" s="8"/>
      <c r="P6" s="8"/>
      <c r="Q6" s="8"/>
      <c r="R6" s="8"/>
      <c r="S6" s="8"/>
      <c r="T6" s="8"/>
      <c r="U6" s="8"/>
      <c r="V6" s="8"/>
      <c r="W6" s="8"/>
      <c r="X6" s="8"/>
      <c r="Y6" s="8"/>
      <c r="Z6" s="8"/>
      <c r="AA6" s="3"/>
      <c r="AB6" s="3"/>
      <c r="AC6" s="3"/>
      <c r="AD6" s="3"/>
    </row>
    <row r="7" spans="1:47" s="7" customFormat="1" ht="12.75" customHeight="1" x14ac:dyDescent="0.2">
      <c r="A7" s="4"/>
      <c r="B7" s="4"/>
      <c r="C7" s="4"/>
      <c r="D7" s="6"/>
      <c r="E7" s="6"/>
      <c r="F7" s="6"/>
      <c r="G7" s="6"/>
      <c r="H7" s="6"/>
      <c r="J7" s="6"/>
      <c r="L7" s="6"/>
      <c r="M7" s="6"/>
      <c r="N7" s="6"/>
      <c r="O7" s="6"/>
      <c r="P7" s="6"/>
      <c r="Q7" s="6"/>
      <c r="R7" s="6"/>
      <c r="S7" s="6"/>
      <c r="T7" s="6"/>
      <c r="U7" s="6"/>
      <c r="V7" s="6"/>
      <c r="W7" s="6"/>
      <c r="X7" s="6"/>
      <c r="Y7" s="6"/>
      <c r="Z7" s="6"/>
      <c r="AA7" s="3"/>
      <c r="AB7" s="3"/>
      <c r="AC7" s="3"/>
      <c r="AD7" s="3"/>
    </row>
    <row r="8" spans="1:47" s="4" customFormat="1" ht="15" customHeight="1" x14ac:dyDescent="0.2">
      <c r="D8" s="6"/>
      <c r="E8" s="6"/>
      <c r="F8" s="6"/>
      <c r="G8" s="6"/>
      <c r="H8" s="9" t="s">
        <v>2</v>
      </c>
      <c r="I8" s="7"/>
      <c r="J8" s="9" t="s">
        <v>33</v>
      </c>
      <c r="K8" s="7"/>
      <c r="L8" s="9" t="s">
        <v>34</v>
      </c>
      <c r="M8" s="9"/>
      <c r="N8" s="9"/>
      <c r="O8" s="9"/>
      <c r="P8" s="9"/>
      <c r="Q8" s="9"/>
      <c r="R8" s="9"/>
      <c r="S8" s="9"/>
      <c r="T8" s="9"/>
      <c r="U8" s="9"/>
      <c r="V8" s="9"/>
      <c r="W8" s="9"/>
      <c r="X8" s="9"/>
      <c r="Y8" s="9"/>
      <c r="Z8" s="9"/>
      <c r="AA8" s="3"/>
      <c r="AB8" s="3"/>
      <c r="AC8" s="3"/>
      <c r="AD8" s="3"/>
    </row>
    <row r="9" spans="1:47" s="4" customFormat="1" ht="15" customHeight="1" x14ac:dyDescent="0.2">
      <c r="A9" s="2"/>
      <c r="B9" s="2"/>
      <c r="C9" s="2"/>
      <c r="E9" s="2"/>
      <c r="F9" s="6"/>
      <c r="G9" s="43"/>
      <c r="H9" s="44"/>
      <c r="I9" s="45"/>
      <c r="J9" s="46"/>
      <c r="K9" s="45"/>
      <c r="L9" s="44"/>
      <c r="M9" s="43"/>
      <c r="N9" s="46"/>
      <c r="O9" s="43"/>
      <c r="P9" s="46"/>
      <c r="Q9" s="43"/>
      <c r="R9" s="46"/>
      <c r="S9" s="43"/>
      <c r="T9" s="44" t="s">
        <v>35</v>
      </c>
      <c r="U9" s="43"/>
      <c r="V9" s="46" t="s">
        <v>36</v>
      </c>
      <c r="W9" s="43"/>
      <c r="X9" s="46"/>
      <c r="Y9" s="43"/>
      <c r="Z9" s="46"/>
      <c r="AA9" s="47"/>
      <c r="AB9" s="47"/>
      <c r="AC9" s="3"/>
      <c r="AD9" s="3"/>
    </row>
    <row r="10" spans="1:47" s="4" customFormat="1" ht="15" customHeight="1" x14ac:dyDescent="0.2">
      <c r="A10" s="2"/>
      <c r="B10" s="2"/>
      <c r="C10" s="2"/>
      <c r="E10" s="2"/>
      <c r="F10" s="6"/>
      <c r="G10" s="43"/>
      <c r="H10" s="46"/>
      <c r="I10" s="7"/>
      <c r="J10" s="46"/>
      <c r="K10" s="7"/>
      <c r="L10" s="46" t="s">
        <v>70</v>
      </c>
      <c r="M10" s="2"/>
      <c r="N10" s="46" t="s">
        <v>83</v>
      </c>
      <c r="O10" s="2"/>
      <c r="P10" s="46" t="s">
        <v>84</v>
      </c>
      <c r="Q10" s="43"/>
      <c r="R10" s="46" t="s">
        <v>71</v>
      </c>
      <c r="S10" s="43"/>
      <c r="T10" s="46" t="s">
        <v>37</v>
      </c>
      <c r="U10" s="2"/>
      <c r="V10" s="46" t="s">
        <v>38</v>
      </c>
      <c r="W10" s="43"/>
      <c r="X10" s="46" t="s">
        <v>72</v>
      </c>
      <c r="Y10" s="43"/>
      <c r="Z10" s="46" t="s">
        <v>73</v>
      </c>
      <c r="AA10" s="3"/>
      <c r="AB10" s="3"/>
      <c r="AC10" s="3"/>
      <c r="AD10" s="3"/>
    </row>
    <row r="11" spans="1:47" s="4" customFormat="1" ht="15" customHeight="1" x14ac:dyDescent="0.2">
      <c r="A11" s="2"/>
      <c r="B11" s="2"/>
      <c r="C11" s="2"/>
      <c r="E11" s="2"/>
      <c r="F11" s="10"/>
      <c r="G11" s="2"/>
      <c r="H11" s="11" t="s">
        <v>4</v>
      </c>
      <c r="I11" s="7"/>
      <c r="J11" s="11" t="s">
        <v>5</v>
      </c>
      <c r="K11" s="7"/>
      <c r="L11" s="11" t="s">
        <v>39</v>
      </c>
      <c r="M11" s="2"/>
      <c r="N11" s="11" t="s">
        <v>40</v>
      </c>
      <c r="O11" s="2"/>
      <c r="P11" s="11" t="s">
        <v>41</v>
      </c>
      <c r="Q11" s="2"/>
      <c r="R11" s="11" t="s">
        <v>42</v>
      </c>
      <c r="S11" s="2"/>
      <c r="T11" s="11" t="s">
        <v>43</v>
      </c>
      <c r="U11" s="2"/>
      <c r="V11" s="11" t="s">
        <v>44</v>
      </c>
      <c r="W11" s="2"/>
      <c r="X11" s="11" t="s">
        <v>45</v>
      </c>
      <c r="Y11" s="7"/>
      <c r="Z11" s="11" t="s">
        <v>46</v>
      </c>
      <c r="AA11" s="3"/>
      <c r="AB11" s="3"/>
      <c r="AC11" s="3"/>
      <c r="AD11" s="3"/>
    </row>
    <row r="12" spans="1:47" s="4" customFormat="1" ht="15" customHeight="1" x14ac:dyDescent="0.2">
      <c r="A12" s="2"/>
      <c r="B12" s="12">
        <v>-1</v>
      </c>
      <c r="C12" s="2"/>
      <c r="D12" s="4" t="s">
        <v>85</v>
      </c>
      <c r="E12" s="2"/>
      <c r="F12" s="2"/>
      <c r="G12" s="2"/>
      <c r="H12" s="13">
        <v>1</v>
      </c>
      <c r="I12" s="7"/>
      <c r="J12" s="13">
        <v>5</v>
      </c>
      <c r="K12" s="7"/>
      <c r="L12" s="13">
        <v>1</v>
      </c>
      <c r="M12" s="2"/>
      <c r="N12" s="13">
        <v>1</v>
      </c>
      <c r="O12" s="2"/>
      <c r="P12" s="13">
        <v>1</v>
      </c>
      <c r="Q12" s="2"/>
      <c r="R12" s="13">
        <v>1</v>
      </c>
      <c r="S12" s="2"/>
      <c r="T12" s="13">
        <v>1</v>
      </c>
      <c r="U12" s="2"/>
      <c r="V12" s="13">
        <v>1</v>
      </c>
      <c r="W12" s="2"/>
      <c r="X12" s="13">
        <v>1</v>
      </c>
      <c r="Y12" s="2"/>
      <c r="Z12" s="13">
        <v>1</v>
      </c>
      <c r="AA12" s="3"/>
      <c r="AB12" s="3"/>
      <c r="AC12" s="3"/>
      <c r="AD12" s="3"/>
    </row>
    <row r="13" spans="1:47" s="4" customFormat="1" ht="15" customHeight="1" x14ac:dyDescent="0.25">
      <c r="A13" s="2"/>
      <c r="B13" s="2"/>
      <c r="C13" s="14"/>
      <c r="D13" s="14" t="s">
        <v>7</v>
      </c>
      <c r="E13" s="2"/>
      <c r="F13" s="15"/>
      <c r="G13" s="2"/>
      <c r="H13" s="15"/>
      <c r="I13" s="2"/>
      <c r="J13" s="16"/>
      <c r="K13" s="2"/>
      <c r="L13" s="15"/>
      <c r="M13" s="2"/>
      <c r="N13" s="16"/>
      <c r="O13" s="2"/>
      <c r="P13" s="16"/>
      <c r="Q13" s="2"/>
      <c r="R13" s="16"/>
      <c r="S13" s="2"/>
      <c r="T13" s="15"/>
      <c r="U13" s="2"/>
      <c r="V13" s="16"/>
      <c r="W13" s="2"/>
      <c r="X13" s="16"/>
      <c r="Y13" s="2"/>
      <c r="Z13" s="16"/>
      <c r="AA13" s="2"/>
    </row>
    <row r="14" spans="1:47" s="4" customFormat="1" ht="15" customHeight="1" x14ac:dyDescent="0.25">
      <c r="A14" s="2"/>
      <c r="B14" s="12">
        <f>B12-1</f>
        <v>-2</v>
      </c>
      <c r="C14" s="2"/>
      <c r="D14" s="17" t="s">
        <v>54</v>
      </c>
      <c r="E14" s="2"/>
      <c r="F14" s="18"/>
      <c r="G14" s="2"/>
      <c r="H14" s="13">
        <v>1303632.7919313137</v>
      </c>
      <c r="I14" s="2"/>
      <c r="J14" s="13">
        <v>47615030.886777043</v>
      </c>
      <c r="K14" s="2"/>
      <c r="L14" s="13">
        <v>2742282.8179302299</v>
      </c>
      <c r="M14" s="2"/>
      <c r="N14" s="13">
        <v>3500480.2137789079</v>
      </c>
      <c r="O14" s="2"/>
      <c r="P14" s="13">
        <v>7323835.8233826421</v>
      </c>
      <c r="Q14" s="2"/>
      <c r="R14" s="13">
        <v>1890130.6970333396</v>
      </c>
      <c r="S14" s="2"/>
      <c r="T14" s="13">
        <v>6983467.3391332701</v>
      </c>
      <c r="U14" s="2"/>
      <c r="V14" s="13">
        <v>7478989.3675234858</v>
      </c>
      <c r="W14" s="2"/>
      <c r="X14" s="13">
        <v>7119115.8478780929</v>
      </c>
      <c r="Y14" s="2"/>
      <c r="Z14" s="13">
        <v>6719800.6491958778</v>
      </c>
      <c r="AA14" s="2"/>
    </row>
    <row r="15" spans="1:47" s="4" customFormat="1" ht="15" customHeight="1" x14ac:dyDescent="0.25">
      <c r="A15" s="2"/>
      <c r="B15" s="12">
        <f>B14-1</f>
        <v>-3</v>
      </c>
      <c r="C15" s="2"/>
      <c r="D15" s="17" t="s">
        <v>55</v>
      </c>
      <c r="E15" s="2"/>
      <c r="F15" s="18"/>
      <c r="G15" s="2"/>
      <c r="H15" s="13">
        <v>112000</v>
      </c>
      <c r="I15" s="2"/>
      <c r="J15" s="13">
        <v>160800</v>
      </c>
      <c r="K15" s="2"/>
      <c r="L15" s="13">
        <v>22400</v>
      </c>
      <c r="M15" s="2"/>
      <c r="N15" s="13">
        <v>44800</v>
      </c>
      <c r="O15" s="2"/>
      <c r="P15" s="13">
        <v>22400</v>
      </c>
      <c r="Q15" s="2"/>
      <c r="R15" s="13">
        <v>14000</v>
      </c>
      <c r="S15" s="2"/>
      <c r="T15" s="13">
        <v>22400</v>
      </c>
      <c r="U15" s="2"/>
      <c r="V15" s="13">
        <v>14000</v>
      </c>
      <c r="W15" s="2"/>
      <c r="X15" s="13">
        <v>56000</v>
      </c>
      <c r="Y15" s="2"/>
      <c r="Z15" s="13">
        <v>14000</v>
      </c>
      <c r="AA15" s="2"/>
    </row>
    <row r="16" spans="1:47" s="4" customFormat="1" ht="15" customHeight="1" x14ac:dyDescent="0.25">
      <c r="A16" s="2"/>
      <c r="B16" s="12">
        <f>B15-1</f>
        <v>-4</v>
      </c>
      <c r="C16" s="2"/>
      <c r="D16" s="19" t="s">
        <v>56</v>
      </c>
      <c r="E16" s="2"/>
      <c r="F16" s="18" t="str">
        <f>"("&amp;-$B14&amp;")/("&amp;-$B15&amp;")"</f>
        <v>(2)/(3)</v>
      </c>
      <c r="H16" s="20">
        <f>H14/H15</f>
        <v>11.63957849938673</v>
      </c>
      <c r="J16" s="20">
        <f>J14/J15</f>
        <v>296.11337616154879</v>
      </c>
      <c r="L16" s="20">
        <f>L14/L15</f>
        <v>122.42334008617098</v>
      </c>
      <c r="N16" s="20">
        <f>N14/N15</f>
        <v>78.135719057564913</v>
      </c>
      <c r="P16" s="20">
        <f>P14/P15</f>
        <v>326.95695640101081</v>
      </c>
      <c r="R16" s="20">
        <f>R14/R15</f>
        <v>135.00933550238139</v>
      </c>
      <c r="T16" s="20">
        <f>T14/T15</f>
        <v>311.7619347827353</v>
      </c>
      <c r="V16" s="20">
        <f>V14/V15</f>
        <v>534.21352625167754</v>
      </c>
      <c r="X16" s="20">
        <f>X14/X15</f>
        <v>127.12706871210881</v>
      </c>
      <c r="Z16" s="20">
        <f>Z14/Z15</f>
        <v>479.98576065684841</v>
      </c>
    </row>
    <row r="17" spans="1:26" s="4" customFormat="1" ht="15" customHeight="1" x14ac:dyDescent="0.25">
      <c r="A17" s="2"/>
      <c r="B17" s="12">
        <f>B16-1</f>
        <v>-5</v>
      </c>
      <c r="C17" s="2"/>
      <c r="D17" s="17" t="s">
        <v>86</v>
      </c>
      <c r="E17" s="2"/>
      <c r="F17" s="18"/>
      <c r="H17" s="21">
        <v>0.29558852108570299</v>
      </c>
      <c r="J17" s="21">
        <v>0.29558852108570299</v>
      </c>
      <c r="L17" s="21">
        <v>0.29558852108570299</v>
      </c>
      <c r="N17" s="21">
        <v>0.29558852108570299</v>
      </c>
      <c r="P17" s="21">
        <v>0.29558852108570299</v>
      </c>
      <c r="R17" s="21">
        <v>0.29558852108570299</v>
      </c>
      <c r="T17" s="21">
        <v>0.29558852108570299</v>
      </c>
      <c r="V17" s="21">
        <v>0.29558852108570299</v>
      </c>
      <c r="X17" s="21">
        <v>0.29558852108570299</v>
      </c>
      <c r="Z17" s="21">
        <v>0.29558852108570299</v>
      </c>
    </row>
    <row r="18" spans="1:26" s="4" customFormat="1" ht="15" customHeight="1" x14ac:dyDescent="0.25">
      <c r="A18" s="2"/>
      <c r="B18" s="12">
        <f t="shared" ref="B18:B20" si="0">B17-1</f>
        <v>-6</v>
      </c>
      <c r="C18" s="2"/>
      <c r="D18" s="19" t="s">
        <v>57</v>
      </c>
      <c r="E18" s="2"/>
      <c r="F18" s="18" t="str">
        <f>"("&amp;-$B16&amp;")*[1+("&amp;-$B17&amp;")]"</f>
        <v>(4)*[1+(5)]</v>
      </c>
      <c r="H18" s="20">
        <f>H16*(1+H17)</f>
        <v>15.0801042940814</v>
      </c>
      <c r="J18" s="20">
        <f>J16*(1+J17)</f>
        <v>383.64109109483547</v>
      </c>
      <c r="L18" s="20">
        <f>L16*(1+L17)</f>
        <v>158.61027412861432</v>
      </c>
      <c r="N18" s="20">
        <f>N16*(1+N17)</f>
        <v>101.23174069775851</v>
      </c>
      <c r="P18" s="20">
        <f>P16*(1+P17)</f>
        <v>423.60167960226829</v>
      </c>
      <c r="R18" s="20">
        <f>R16*(1+R17)</f>
        <v>174.91654531629379</v>
      </c>
      <c r="T18" s="20">
        <f>T16*(1+T17)</f>
        <v>403.91518401598142</v>
      </c>
      <c r="V18" s="20">
        <f>V16*(1+V17)</f>
        <v>692.12091242038923</v>
      </c>
      <c r="X18" s="20">
        <f>X16*(1+X17)</f>
        <v>164.70437094268161</v>
      </c>
      <c r="Z18" s="20">
        <f>Z16*(1+Z17)</f>
        <v>621.8640417916024</v>
      </c>
    </row>
    <row r="19" spans="1:26" s="4" customFormat="1" ht="15" customHeight="1" x14ac:dyDescent="0.25">
      <c r="A19" s="2"/>
      <c r="B19" s="12">
        <f t="shared" si="0"/>
        <v>-7</v>
      </c>
      <c r="C19" s="2"/>
      <c r="D19" s="17" t="s">
        <v>87</v>
      </c>
      <c r="E19" s="2"/>
      <c r="F19" s="18"/>
      <c r="H19" s="21">
        <v>0.43720403275654085</v>
      </c>
      <c r="J19" s="21">
        <v>0.25199156190797406</v>
      </c>
      <c r="L19" s="21">
        <v>1</v>
      </c>
      <c r="N19" s="21">
        <v>1</v>
      </c>
      <c r="P19" s="21">
        <v>1</v>
      </c>
      <c r="R19" s="21">
        <v>1</v>
      </c>
      <c r="T19" s="21">
        <v>1</v>
      </c>
      <c r="V19" s="21">
        <v>1</v>
      </c>
      <c r="X19" s="21">
        <v>1</v>
      </c>
      <c r="Z19" s="21">
        <v>1</v>
      </c>
    </row>
    <row r="20" spans="1:26" s="4" customFormat="1" ht="15" customHeight="1" x14ac:dyDescent="0.25">
      <c r="A20" s="2"/>
      <c r="B20" s="12">
        <f t="shared" si="0"/>
        <v>-8</v>
      </c>
      <c r="C20" s="2"/>
      <c r="D20" s="19" t="s">
        <v>58</v>
      </c>
      <c r="E20" s="2"/>
      <c r="F20" s="18" t="str">
        <f>"("&amp;-$B18&amp;")*("&amp;-$B19&amp;")"</f>
        <v>(6)*(7)</v>
      </c>
      <c r="H20" s="20">
        <f>H18*H19</f>
        <v>6.5930824117616167</v>
      </c>
      <c r="J20" s="20">
        <f>J18*J19</f>
        <v>96.674317757066945</v>
      </c>
      <c r="L20" s="20">
        <f>L18*L19</f>
        <v>158.61027412861432</v>
      </c>
      <c r="N20" s="20">
        <f>N18*N19</f>
        <v>101.23174069775851</v>
      </c>
      <c r="P20" s="20">
        <f>P18*P19</f>
        <v>423.60167960226829</v>
      </c>
      <c r="R20" s="20">
        <f>R18*R19</f>
        <v>174.91654531629379</v>
      </c>
      <c r="T20" s="20">
        <f>T18*T19</f>
        <v>403.91518401598142</v>
      </c>
      <c r="V20" s="20">
        <f>V18*V19</f>
        <v>692.12091242038923</v>
      </c>
      <c r="X20" s="20">
        <f>X18*X19</f>
        <v>164.70437094268161</v>
      </c>
      <c r="Z20" s="20">
        <f>Z18*Z19</f>
        <v>621.8640417916024</v>
      </c>
    </row>
    <row r="21" spans="1:26" s="4" customFormat="1" ht="15" customHeight="1" x14ac:dyDescent="0.25">
      <c r="A21" s="2"/>
      <c r="B21" s="12">
        <f>B20-1</f>
        <v>-9</v>
      </c>
      <c r="C21" s="2"/>
      <c r="D21" s="17" t="s">
        <v>88</v>
      </c>
      <c r="E21" s="2"/>
      <c r="F21" s="18"/>
      <c r="H21" s="21">
        <v>0.2109</v>
      </c>
      <c r="J21" s="21">
        <v>0.2109</v>
      </c>
      <c r="L21" s="21">
        <v>0.2109</v>
      </c>
      <c r="N21" s="21">
        <v>0.2109</v>
      </c>
      <c r="P21" s="21">
        <v>0.2109</v>
      </c>
      <c r="R21" s="21">
        <v>0.2109</v>
      </c>
      <c r="T21" s="21">
        <v>0.2109</v>
      </c>
      <c r="V21" s="21">
        <v>0.2109</v>
      </c>
      <c r="X21" s="21">
        <v>0.2109</v>
      </c>
      <c r="Z21" s="21">
        <v>0.2109</v>
      </c>
    </row>
    <row r="22" spans="1:26" s="4" customFormat="1" ht="15" customHeight="1" x14ac:dyDescent="0.25">
      <c r="A22" s="2"/>
      <c r="B22" s="12">
        <f>B21-1</f>
        <v>-10</v>
      </c>
      <c r="C22" s="2"/>
      <c r="D22" s="19" t="s">
        <v>59</v>
      </c>
      <c r="E22" s="2"/>
      <c r="F22" s="18" t="str">
        <f>"("&amp;-$B20&amp;")*[1+("&amp;-$B21&amp;")]"</f>
        <v>(8)*[1+(9)]</v>
      </c>
      <c r="H22" s="20">
        <f>H20*(1+H21)</f>
        <v>7.9835634924021424</v>
      </c>
      <c r="J22" s="20">
        <f>J20*(1+J21)</f>
        <v>117.06293137203237</v>
      </c>
      <c r="L22" s="20">
        <f>L20*(1+L21)</f>
        <v>192.06118094233909</v>
      </c>
      <c r="N22" s="20">
        <f>N20*(1+N21)</f>
        <v>122.58151481091579</v>
      </c>
      <c r="P22" s="20">
        <f>P20*(1+P21)</f>
        <v>512.9392738303867</v>
      </c>
      <c r="R22" s="20">
        <f>R20*(1+R21)</f>
        <v>211.80644472350016</v>
      </c>
      <c r="T22" s="20">
        <f>T20*(1+T21)</f>
        <v>489.10089632495192</v>
      </c>
      <c r="V22" s="20">
        <f>V20*(1+V21)</f>
        <v>838.08921284984933</v>
      </c>
      <c r="X22" s="20">
        <f>X20*(1+X21)</f>
        <v>199.44052277449316</v>
      </c>
      <c r="Z22" s="20">
        <f>Z20*(1+Z21)</f>
        <v>753.01516820545146</v>
      </c>
    </row>
    <row r="23" spans="1:26" s="4" customFormat="1" ht="15" customHeight="1" x14ac:dyDescent="0.25">
      <c r="A23" s="2"/>
      <c r="B23" s="12"/>
      <c r="C23" s="2"/>
      <c r="D23" s="14" t="s">
        <v>60</v>
      </c>
      <c r="E23" s="2"/>
      <c r="F23" s="18"/>
      <c r="H23" s="22"/>
      <c r="J23" s="22"/>
      <c r="L23" s="22"/>
      <c r="N23" s="22"/>
      <c r="P23" s="22"/>
      <c r="R23" s="22"/>
      <c r="T23" s="22"/>
      <c r="V23" s="22"/>
      <c r="X23" s="22"/>
      <c r="Z23" s="22"/>
    </row>
    <row r="24" spans="1:26" s="4" customFormat="1" ht="15" customHeight="1" x14ac:dyDescent="0.25">
      <c r="A24" s="2"/>
      <c r="B24" s="12">
        <f>B22-1</f>
        <v>-11</v>
      </c>
      <c r="C24" s="2"/>
      <c r="D24" s="17" t="s">
        <v>89</v>
      </c>
      <c r="E24" s="2"/>
      <c r="F24" s="18"/>
      <c r="H24" s="21">
        <v>0.10225103902258918</v>
      </c>
      <c r="J24" s="21">
        <v>0.10225103902258918</v>
      </c>
      <c r="L24" s="21">
        <v>0.10225103902258918</v>
      </c>
      <c r="N24" s="21">
        <v>0.10225103902258918</v>
      </c>
      <c r="P24" s="21">
        <v>0.10225103902258918</v>
      </c>
      <c r="R24" s="21">
        <v>0.10225103902258918</v>
      </c>
      <c r="T24" s="21">
        <v>0.10225103902258918</v>
      </c>
      <c r="V24" s="21">
        <v>0.10225103902258918</v>
      </c>
      <c r="X24" s="21">
        <v>0.10225103902258918</v>
      </c>
      <c r="Z24" s="21">
        <v>0.10225103902258918</v>
      </c>
    </row>
    <row r="25" spans="1:26" s="4" customFormat="1" ht="15" customHeight="1" x14ac:dyDescent="0.25">
      <c r="A25" s="2"/>
      <c r="B25" s="12">
        <f t="shared" ref="B25:B41" si="1">B24-1</f>
        <v>-12</v>
      </c>
      <c r="C25" s="2"/>
      <c r="D25" s="17" t="s">
        <v>90</v>
      </c>
      <c r="E25" s="2"/>
      <c r="F25" s="18"/>
      <c r="H25" s="21">
        <v>3.2010072147622325E-4</v>
      </c>
      <c r="J25" s="21">
        <v>3.2010072147622325E-4</v>
      </c>
      <c r="L25" s="21">
        <v>3.2010072147622325E-4</v>
      </c>
      <c r="N25" s="21">
        <v>3.2010072147622325E-4</v>
      </c>
      <c r="P25" s="21">
        <v>3.2010072147622325E-4</v>
      </c>
      <c r="R25" s="21">
        <v>3.2010072147622325E-4</v>
      </c>
      <c r="T25" s="21">
        <v>3.2010072147622325E-4</v>
      </c>
      <c r="V25" s="21">
        <v>3.2010072147622325E-4</v>
      </c>
      <c r="X25" s="21">
        <v>3.2010072147622325E-4</v>
      </c>
      <c r="Z25" s="21">
        <v>3.2010072147622325E-4</v>
      </c>
    </row>
    <row r="26" spans="1:26" s="4" customFormat="1" ht="15" customHeight="1" x14ac:dyDescent="0.25">
      <c r="A26" s="2"/>
      <c r="B26" s="12">
        <f t="shared" si="1"/>
        <v>-13</v>
      </c>
      <c r="C26" s="2"/>
      <c r="D26" s="19" t="s">
        <v>61</v>
      </c>
      <c r="E26" s="2"/>
      <c r="F26" s="18" t="str">
        <f>"("&amp;-$B24&amp;")+("&amp;-$B25&amp;")"</f>
        <v>(11)+(12)</v>
      </c>
      <c r="H26" s="23">
        <f>H24+H25</f>
        <v>0.10257113974406541</v>
      </c>
      <c r="J26" s="23">
        <f>J24+J25</f>
        <v>0.10257113974406541</v>
      </c>
      <c r="L26" s="23">
        <f>L24+L25</f>
        <v>0.10257113974406541</v>
      </c>
      <c r="N26" s="23">
        <f>N24+N25</f>
        <v>0.10257113974406541</v>
      </c>
      <c r="P26" s="23">
        <f>P24+P25</f>
        <v>0.10257113974406541</v>
      </c>
      <c r="R26" s="23">
        <f>R24+R25</f>
        <v>0.10257113974406541</v>
      </c>
      <c r="T26" s="23">
        <f>T24+T25</f>
        <v>0.10257113974406541</v>
      </c>
      <c r="V26" s="23">
        <f>V24+V25</f>
        <v>0.10257113974406541</v>
      </c>
      <c r="X26" s="23">
        <f>X24+X25</f>
        <v>0.10257113974406541</v>
      </c>
      <c r="Z26" s="23">
        <f>Z24+Z25</f>
        <v>0.10257113974406541</v>
      </c>
    </row>
    <row r="27" spans="1:26" s="4" customFormat="1" ht="15" customHeight="1" thickBot="1" x14ac:dyDescent="0.3">
      <c r="A27" s="2"/>
      <c r="B27" s="12">
        <f t="shared" si="1"/>
        <v>-14</v>
      </c>
      <c r="C27" s="2"/>
      <c r="D27" s="19" t="s">
        <v>62</v>
      </c>
      <c r="E27" s="2"/>
      <c r="F27" s="18" t="str">
        <f>"("&amp;-$B22&amp;")*("&amp;-$B26&amp;")"</f>
        <v>(10)*(13)</v>
      </c>
      <c r="H27" s="24">
        <f>H22*H26</f>
        <v>0.81888320663479908</v>
      </c>
      <c r="J27" s="24">
        <f>J22*J26</f>
        <v>12.007278292610671</v>
      </c>
      <c r="L27" s="24">
        <f>L22*L26</f>
        <v>19.699934229846896</v>
      </c>
      <c r="N27" s="24">
        <f>N22*N26</f>
        <v>12.573325685709667</v>
      </c>
      <c r="P27" s="24">
        <f>P22*P26</f>
        <v>52.612765936276027</v>
      </c>
      <c r="R27" s="24">
        <f>R22*R26</f>
        <v>21.725228440427802</v>
      </c>
      <c r="T27" s="24">
        <f>T22*T26</f>
        <v>50.167636385894291</v>
      </c>
      <c r="V27" s="24">
        <f>V22*V26</f>
        <v>85.963765769215684</v>
      </c>
      <c r="X27" s="24">
        <f>X22*X26</f>
        <v>20.456841732131998</v>
      </c>
      <c r="Z27" s="24">
        <f>Z22*Z26</f>
        <v>77.237624047402278</v>
      </c>
    </row>
    <row r="28" spans="1:26" s="4" customFormat="1" ht="15" customHeight="1" x14ac:dyDescent="0.25">
      <c r="A28" s="2"/>
      <c r="B28" s="12"/>
      <c r="C28" s="2"/>
      <c r="D28" s="14" t="s">
        <v>63</v>
      </c>
      <c r="E28" s="2"/>
      <c r="F28" s="18"/>
      <c r="H28" s="22"/>
      <c r="J28" s="22"/>
      <c r="L28" s="22"/>
      <c r="N28" s="22"/>
      <c r="P28" s="22"/>
      <c r="R28" s="22"/>
      <c r="T28" s="22"/>
      <c r="V28" s="22"/>
      <c r="X28" s="22"/>
      <c r="Z28" s="22"/>
    </row>
    <row r="29" spans="1:26" s="4" customFormat="1" ht="15" customHeight="1" x14ac:dyDescent="0.25">
      <c r="A29" s="2"/>
      <c r="B29" s="12">
        <f>B27-1</f>
        <v>-15</v>
      </c>
      <c r="C29" s="2"/>
      <c r="D29" s="17" t="s">
        <v>91</v>
      </c>
      <c r="E29" s="2"/>
      <c r="F29" s="18"/>
      <c r="H29" s="25">
        <v>1.0632844625768334</v>
      </c>
      <c r="J29" s="25">
        <v>0.94972929463171263</v>
      </c>
      <c r="L29" s="25">
        <v>0.94972929463171263</v>
      </c>
      <c r="N29" s="25">
        <v>0.94972929463171263</v>
      </c>
      <c r="P29" s="25">
        <v>0.94972929463171263</v>
      </c>
      <c r="R29" s="25">
        <v>0.94972929463171263</v>
      </c>
      <c r="T29" s="25">
        <v>0.94972929463171263</v>
      </c>
      <c r="V29" s="25">
        <v>0.94972929463171263</v>
      </c>
      <c r="X29" s="25">
        <v>0.94972929463171263</v>
      </c>
      <c r="Z29" s="25">
        <v>0.94972929463171263</v>
      </c>
    </row>
    <row r="30" spans="1:26" s="4" customFormat="1" ht="15" customHeight="1" x14ac:dyDescent="0.25">
      <c r="A30" s="2"/>
      <c r="B30" s="12">
        <f>B29-1</f>
        <v>-16</v>
      </c>
      <c r="C30" s="2"/>
      <c r="D30" s="17" t="s">
        <v>64</v>
      </c>
      <c r="E30" s="2"/>
      <c r="F30" s="26" t="str">
        <f>"("&amp;-$B19&amp;")*("&amp;-$B29&amp;")"</f>
        <v>(7)*(15)</v>
      </c>
      <c r="H30" s="20">
        <f>H19*H29</f>
        <v>0.4648722550059628</v>
      </c>
      <c r="J30" s="20">
        <f>J19*J29</f>
        <v>0.23932376834400376</v>
      </c>
      <c r="L30" s="20">
        <f>L19*L29</f>
        <v>0.94972929463171263</v>
      </c>
      <c r="N30" s="20">
        <f>N19*N29</f>
        <v>0.94972929463171263</v>
      </c>
      <c r="P30" s="20">
        <f>P19*P29</f>
        <v>0.94972929463171263</v>
      </c>
      <c r="R30" s="20">
        <f>R19*R29</f>
        <v>0.94972929463171263</v>
      </c>
      <c r="T30" s="20">
        <f>T19*T29</f>
        <v>0.94972929463171263</v>
      </c>
      <c r="V30" s="20">
        <f>V19*V29</f>
        <v>0.94972929463171263</v>
      </c>
      <c r="X30" s="20">
        <f>X19*X29</f>
        <v>0.94972929463171263</v>
      </c>
      <c r="Z30" s="20">
        <f>Z19*Z29</f>
        <v>0.94972929463171263</v>
      </c>
    </row>
    <row r="31" spans="1:26" s="4" customFormat="1" ht="15" customHeight="1" x14ac:dyDescent="0.25">
      <c r="A31" s="2"/>
      <c r="B31" s="12">
        <f t="shared" ref="B31:B32" si="2">B30-1</f>
        <v>-17</v>
      </c>
      <c r="C31" s="2"/>
      <c r="D31" s="17" t="s">
        <v>92</v>
      </c>
      <c r="E31" s="2"/>
      <c r="F31" s="26" t="str">
        <f>"("&amp;-$B30&amp;")*"&amp;TEXT(0.0201970657449625,"0.00%")</f>
        <v>(16)*2.02%</v>
      </c>
      <c r="H31" s="25">
        <f>H30*0.0201970657449625</f>
        <v>9.3890554973644035E-3</v>
      </c>
      <c r="I31" s="4">
        <f t="shared" ref="I31:Z31" si="3">I30*0.0201970657449625</f>
        <v>0</v>
      </c>
      <c r="J31" s="25">
        <f t="shared" si="3"/>
        <v>4.8336378835760196E-3</v>
      </c>
      <c r="K31" s="4">
        <f t="shared" si="3"/>
        <v>0</v>
      </c>
      <c r="L31" s="25">
        <f t="shared" si="3"/>
        <v>1.9181745003593563E-2</v>
      </c>
      <c r="M31" s="4">
        <f t="shared" si="3"/>
        <v>0</v>
      </c>
      <c r="N31" s="25">
        <f t="shared" si="3"/>
        <v>1.9181745003593563E-2</v>
      </c>
      <c r="O31" s="4">
        <f t="shared" si="3"/>
        <v>0</v>
      </c>
      <c r="P31" s="25">
        <f t="shared" si="3"/>
        <v>1.9181745003593563E-2</v>
      </c>
      <c r="Q31" s="4">
        <f t="shared" si="3"/>
        <v>0</v>
      </c>
      <c r="R31" s="25">
        <f t="shared" si="3"/>
        <v>1.9181745003593563E-2</v>
      </c>
      <c r="S31" s="4">
        <f t="shared" si="3"/>
        <v>0</v>
      </c>
      <c r="T31" s="25">
        <f t="shared" si="3"/>
        <v>1.9181745003593563E-2</v>
      </c>
      <c r="U31" s="4">
        <f t="shared" si="3"/>
        <v>0</v>
      </c>
      <c r="V31" s="25">
        <f t="shared" si="3"/>
        <v>1.9181745003593563E-2</v>
      </c>
      <c r="W31" s="4">
        <f t="shared" si="3"/>
        <v>0</v>
      </c>
      <c r="X31" s="25">
        <f t="shared" si="3"/>
        <v>1.9181745003593563E-2</v>
      </c>
      <c r="Y31" s="4">
        <f t="shared" si="3"/>
        <v>0</v>
      </c>
      <c r="Z31" s="25">
        <f t="shared" si="3"/>
        <v>1.9181745003593563E-2</v>
      </c>
    </row>
    <row r="32" spans="1:26" s="4" customFormat="1" ht="15" customHeight="1" thickBot="1" x14ac:dyDescent="0.3">
      <c r="A32" s="2"/>
      <c r="B32" s="12">
        <f t="shared" si="2"/>
        <v>-18</v>
      </c>
      <c r="C32" s="2"/>
      <c r="D32" s="19" t="s">
        <v>65</v>
      </c>
      <c r="E32" s="2"/>
      <c r="F32" s="18" t="str">
        <f>"("&amp;-$B30&amp;")+("&amp;-$B31&amp;")"</f>
        <v>(16)+(17)</v>
      </c>
      <c r="H32" s="24">
        <f>H30+H31</f>
        <v>0.4742613105033272</v>
      </c>
      <c r="J32" s="24">
        <f>J30+J31</f>
        <v>0.24415740622757978</v>
      </c>
      <c r="L32" s="24">
        <f>L30+L31</f>
        <v>0.96891103963530623</v>
      </c>
      <c r="N32" s="24">
        <f>N30+N31</f>
        <v>0.96891103963530623</v>
      </c>
      <c r="P32" s="24">
        <f>P30+P31</f>
        <v>0.96891103963530623</v>
      </c>
      <c r="R32" s="24">
        <f>R30+R31</f>
        <v>0.96891103963530623</v>
      </c>
      <c r="T32" s="24">
        <f>T30+T31</f>
        <v>0.96891103963530623</v>
      </c>
      <c r="V32" s="24">
        <f>V30+V31</f>
        <v>0.96891103963530623</v>
      </c>
      <c r="X32" s="24">
        <f>X30+X31</f>
        <v>0.96891103963530623</v>
      </c>
      <c r="Z32" s="24">
        <f>Z30+Z31</f>
        <v>0.96891103963530623</v>
      </c>
    </row>
    <row r="33" spans="1:47" s="4" customFormat="1" ht="15" customHeight="1" x14ac:dyDescent="0.25">
      <c r="A33" s="2"/>
      <c r="B33" s="12"/>
      <c r="C33" s="2"/>
      <c r="D33" s="14" t="s">
        <v>66</v>
      </c>
      <c r="E33" s="2"/>
      <c r="F33" s="18"/>
      <c r="H33" s="15"/>
      <c r="J33" s="15"/>
      <c r="L33" s="15"/>
      <c r="N33" s="15"/>
      <c r="P33" s="15"/>
      <c r="R33" s="15"/>
      <c r="T33" s="15"/>
      <c r="V33" s="15"/>
      <c r="X33" s="15"/>
      <c r="Z33" s="15"/>
    </row>
    <row r="34" spans="1:47" s="4" customFormat="1" ht="15" customHeight="1" x14ac:dyDescent="0.25">
      <c r="A34" s="2"/>
      <c r="B34" s="12">
        <f>B32-1</f>
        <v>-19</v>
      </c>
      <c r="C34" s="2"/>
      <c r="D34" s="17" t="s">
        <v>93</v>
      </c>
      <c r="E34" s="2"/>
      <c r="F34" s="18" t="str">
        <f>"("&amp;-$B$22&amp;")*"&amp;TEXT(0.00138828680038938,"0.00%")</f>
        <v>(10)*0.14%</v>
      </c>
      <c r="H34" s="25">
        <f>H$22*0.00138828680038938</f>
        <v>1.1083475816572435E-2</v>
      </c>
      <c r="I34" s="4">
        <f t="shared" ref="I34:Z34" si="4">I$22*0.00138828680038938</f>
        <v>0</v>
      </c>
      <c r="J34" s="25">
        <f t="shared" si="4"/>
        <v>0.16251692243868041</v>
      </c>
      <c r="K34" s="4">
        <f t="shared" si="4"/>
        <v>0</v>
      </c>
      <c r="L34" s="25">
        <f t="shared" si="4"/>
        <v>0.26663600236944573</v>
      </c>
      <c r="M34" s="4">
        <f t="shared" si="4"/>
        <v>0</v>
      </c>
      <c r="N34" s="25">
        <f t="shared" si="4"/>
        <v>0.17017829898372969</v>
      </c>
      <c r="O34" s="4">
        <f t="shared" si="4"/>
        <v>0</v>
      </c>
      <c r="P34" s="25">
        <f t="shared" si="4"/>
        <v>0.7121068232600396</v>
      </c>
      <c r="Q34" s="4">
        <f t="shared" si="4"/>
        <v>0</v>
      </c>
      <c r="R34" s="25">
        <f t="shared" si="4"/>
        <v>0.29404809144703814</v>
      </c>
      <c r="S34" s="4">
        <f t="shared" si="4"/>
        <v>0</v>
      </c>
      <c r="T34" s="25">
        <f t="shared" si="4"/>
        <v>0.67901231842654541</v>
      </c>
      <c r="U34" s="4">
        <f t="shared" si="4"/>
        <v>0</v>
      </c>
      <c r="V34" s="25">
        <f t="shared" si="4"/>
        <v>1.1635081917481715</v>
      </c>
      <c r="W34" s="4">
        <f t="shared" si="4"/>
        <v>0</v>
      </c>
      <c r="X34" s="25">
        <f t="shared" si="4"/>
        <v>0.27688064523058642</v>
      </c>
      <c r="Y34" s="4">
        <f t="shared" si="4"/>
        <v>0</v>
      </c>
      <c r="Z34" s="25">
        <f t="shared" si="4"/>
        <v>1.045401018512617</v>
      </c>
    </row>
    <row r="35" spans="1:47" s="4" customFormat="1" ht="15" customHeight="1" x14ac:dyDescent="0.25">
      <c r="A35" s="2"/>
      <c r="B35" s="12">
        <f t="shared" si="1"/>
        <v>-20</v>
      </c>
      <c r="C35" s="2"/>
      <c r="D35" s="17" t="s">
        <v>94</v>
      </c>
      <c r="E35" s="2"/>
      <c r="F35" s="18" t="str">
        <f>"("&amp;-$B$22&amp;")*"&amp;TEXT(0.0102653266616719,"0.00%")</f>
        <v>(10)*1.03%</v>
      </c>
      <c r="H35" s="25">
        <f>H$22*0.0102653266616719</f>
        <v>8.1953887173706136E-2</v>
      </c>
      <c r="I35" s="4">
        <f t="shared" ref="I35:Z35" si="5">I$22*0.0102653266616719</f>
        <v>0</v>
      </c>
      <c r="J35" s="25">
        <f t="shared" si="5"/>
        <v>1.2016892305067917</v>
      </c>
      <c r="K35" s="4">
        <f t="shared" si="5"/>
        <v>0</v>
      </c>
      <c r="L35" s="25">
        <f t="shared" si="5"/>
        <v>1.9715707613995843</v>
      </c>
      <c r="M35" s="4">
        <f t="shared" si="5"/>
        <v>0</v>
      </c>
      <c r="N35" s="25">
        <f t="shared" si="5"/>
        <v>1.2583392922166228</v>
      </c>
      <c r="O35" s="4">
        <f t="shared" si="5"/>
        <v>0</v>
      </c>
      <c r="P35" s="25">
        <f t="shared" si="5"/>
        <v>5.2654892034696914</v>
      </c>
      <c r="Q35" s="4">
        <f t="shared" si="5"/>
        <v>0</v>
      </c>
      <c r="R35" s="25">
        <f t="shared" si="5"/>
        <v>2.1742623441340818</v>
      </c>
      <c r="S35" s="4">
        <f t="shared" si="5"/>
        <v>0</v>
      </c>
      <c r="T35" s="25">
        <f t="shared" si="5"/>
        <v>5.0207804712921522</v>
      </c>
      <c r="U35" s="4">
        <f t="shared" si="5"/>
        <v>0</v>
      </c>
      <c r="V35" s="25">
        <f t="shared" si="5"/>
        <v>8.6032595415271746</v>
      </c>
      <c r="W35" s="4">
        <f t="shared" si="5"/>
        <v>0</v>
      </c>
      <c r="X35" s="25">
        <f t="shared" si="5"/>
        <v>2.0473221158547865</v>
      </c>
      <c r="Y35" s="4">
        <f t="shared" si="5"/>
        <v>0</v>
      </c>
      <c r="Z35" s="25">
        <f t="shared" si="5"/>
        <v>7.7299466828227708</v>
      </c>
    </row>
    <row r="36" spans="1:47" s="4" customFormat="1" ht="15" customHeight="1" x14ac:dyDescent="0.25">
      <c r="A36" s="2"/>
      <c r="B36" s="12">
        <f t="shared" si="1"/>
        <v>-21</v>
      </c>
      <c r="C36" s="2"/>
      <c r="D36" s="17" t="s">
        <v>95</v>
      </c>
      <c r="E36" s="2"/>
      <c r="F36" s="18" t="str">
        <f>"("&amp;-$B$32&amp;")*"&amp;TEXT(0.125,"0.00%")</f>
        <v>(18)*12.50%</v>
      </c>
      <c r="H36" s="25">
        <f>H$32*0.125</f>
        <v>5.9282663812915901E-2</v>
      </c>
      <c r="I36" s="4">
        <f t="shared" ref="I36:Z36" si="6">I$32*0.125</f>
        <v>0</v>
      </c>
      <c r="J36" s="25">
        <f t="shared" si="6"/>
        <v>3.0519675778447473E-2</v>
      </c>
      <c r="K36" s="4">
        <f t="shared" si="6"/>
        <v>0</v>
      </c>
      <c r="L36" s="25">
        <f t="shared" si="6"/>
        <v>0.12111387995441328</v>
      </c>
      <c r="M36" s="4">
        <f t="shared" si="6"/>
        <v>0</v>
      </c>
      <c r="N36" s="25">
        <f t="shared" si="6"/>
        <v>0.12111387995441328</v>
      </c>
      <c r="O36" s="4">
        <f t="shared" si="6"/>
        <v>0</v>
      </c>
      <c r="P36" s="25">
        <f t="shared" si="6"/>
        <v>0.12111387995441328</v>
      </c>
      <c r="Q36" s="4">
        <f t="shared" si="6"/>
        <v>0</v>
      </c>
      <c r="R36" s="25">
        <f t="shared" si="6"/>
        <v>0.12111387995441328</v>
      </c>
      <c r="S36" s="4">
        <f t="shared" si="6"/>
        <v>0</v>
      </c>
      <c r="T36" s="25">
        <f t="shared" si="6"/>
        <v>0.12111387995441328</v>
      </c>
      <c r="U36" s="4">
        <f t="shared" si="6"/>
        <v>0</v>
      </c>
      <c r="V36" s="25">
        <f t="shared" si="6"/>
        <v>0.12111387995441328</v>
      </c>
      <c r="W36" s="4">
        <f t="shared" si="6"/>
        <v>0</v>
      </c>
      <c r="X36" s="25">
        <f t="shared" si="6"/>
        <v>0.12111387995441328</v>
      </c>
      <c r="Y36" s="4">
        <f t="shared" si="6"/>
        <v>0</v>
      </c>
      <c r="Z36" s="25">
        <f t="shared" si="6"/>
        <v>0.12111387995441328</v>
      </c>
    </row>
    <row r="37" spans="1:47" s="4" customFormat="1" ht="15" customHeight="1" x14ac:dyDescent="0.25">
      <c r="A37" s="2"/>
      <c r="B37" s="12">
        <f t="shared" si="1"/>
        <v>-22</v>
      </c>
      <c r="C37" s="2"/>
      <c r="D37" s="19" t="s">
        <v>67</v>
      </c>
      <c r="E37" s="2"/>
      <c r="F37" s="18" t="str">
        <f>"("&amp;-$B34&amp;")+("&amp;-$B35&amp;")+("&amp;-$B36&amp;")"</f>
        <v>(19)+(20)+(21)</v>
      </c>
      <c r="H37" s="20">
        <f>H34+H35+H36</f>
        <v>0.15232002680319445</v>
      </c>
      <c r="J37" s="20">
        <f>J34+J35+J36</f>
        <v>1.3947258287239195</v>
      </c>
      <c r="L37" s="20">
        <f>L34+L35+L36</f>
        <v>2.3593206437234433</v>
      </c>
      <c r="N37" s="20">
        <f>N34+N35+N36</f>
        <v>1.5496314711547658</v>
      </c>
      <c r="P37" s="20">
        <f>P34+P35+P36</f>
        <v>6.098709906684145</v>
      </c>
      <c r="R37" s="20">
        <f>R34+R35+R36</f>
        <v>2.589424315535533</v>
      </c>
      <c r="T37" s="20">
        <f>T34+T35+T36</f>
        <v>5.8209066696731115</v>
      </c>
      <c r="V37" s="20">
        <f>V34+V35+V36</f>
        <v>9.8878816132297587</v>
      </c>
      <c r="X37" s="20">
        <f>X34+X35+X36</f>
        <v>2.4453166410397862</v>
      </c>
      <c r="Z37" s="20">
        <f>Z34+Z35+Z36</f>
        <v>8.8964615812898007</v>
      </c>
    </row>
    <row r="38" spans="1:47" s="4" customFormat="1" ht="15" customHeight="1" thickBot="1" x14ac:dyDescent="0.3">
      <c r="A38" s="2"/>
      <c r="B38" s="12">
        <f t="shared" si="1"/>
        <v>-23</v>
      </c>
      <c r="C38" s="2"/>
      <c r="D38" s="19" t="s">
        <v>96</v>
      </c>
      <c r="E38" s="2"/>
      <c r="F38" s="18" t="str">
        <f>"("&amp;-$B$37&amp;")*"&amp;TEXT(0.0834060541217085,"0.00%")</f>
        <v>(22)*8.34%</v>
      </c>
      <c r="H38" s="24">
        <f>H37*0.0834060541217085</f>
        <v>1.2704412399367326E-2</v>
      </c>
      <c r="I38" s="4">
        <f t="shared" ref="I38:Z38" si="7">I37*0.0834060541217085</f>
        <v>0</v>
      </c>
      <c r="J38" s="24">
        <f t="shared" si="7"/>
        <v>0.11632857795549197</v>
      </c>
      <c r="K38" s="4">
        <f t="shared" si="7"/>
        <v>0</v>
      </c>
      <c r="L38" s="24">
        <f t="shared" si="7"/>
        <v>0.19678162530086166</v>
      </c>
      <c r="M38" s="4">
        <f t="shared" si="7"/>
        <v>0</v>
      </c>
      <c r="N38" s="24">
        <f t="shared" si="7"/>
        <v>0.12924864635183717</v>
      </c>
      <c r="O38" s="4">
        <f t="shared" si="7"/>
        <v>0</v>
      </c>
      <c r="P38" s="24">
        <f t="shared" si="7"/>
        <v>0.50866932854949753</v>
      </c>
      <c r="Q38" s="4">
        <f t="shared" si="7"/>
        <v>0</v>
      </c>
      <c r="R38" s="24">
        <f t="shared" si="7"/>
        <v>0.21597366460562464</v>
      </c>
      <c r="S38" s="4">
        <f t="shared" si="7"/>
        <v>0</v>
      </c>
      <c r="T38" s="24">
        <f t="shared" si="7"/>
        <v>0.4854988567281695</v>
      </c>
      <c r="U38" s="4">
        <f t="shared" si="7"/>
        <v>0</v>
      </c>
      <c r="V38" s="24">
        <f t="shared" si="7"/>
        <v>0.82470918898208756</v>
      </c>
      <c r="W38" s="4">
        <f t="shared" si="7"/>
        <v>0</v>
      </c>
      <c r="X38" s="24">
        <f t="shared" si="7"/>
        <v>0.20395421210727885</v>
      </c>
      <c r="Y38" s="4">
        <f t="shared" si="7"/>
        <v>0</v>
      </c>
      <c r="Z38" s="24">
        <f t="shared" si="7"/>
        <v>0.74201875614075752</v>
      </c>
    </row>
    <row r="39" spans="1:47" s="4" customFormat="1" ht="15" customHeight="1" x14ac:dyDescent="0.25">
      <c r="A39" s="2"/>
      <c r="B39" s="12">
        <f t="shared" si="1"/>
        <v>-24</v>
      </c>
      <c r="C39" s="2"/>
      <c r="D39" s="27" t="s">
        <v>68</v>
      </c>
      <c r="E39" s="2"/>
      <c r="F39" s="18" t="str">
        <f>"("&amp;-$B27&amp;")+("&amp;-$B32&amp;")+("&amp;-$B38&amp;")"</f>
        <v>(14)+(18)+(23)</v>
      </c>
      <c r="G39" s="2"/>
      <c r="H39" s="28">
        <f>H27+H32+H38</f>
        <v>1.3058489295374938</v>
      </c>
      <c r="I39" s="29"/>
      <c r="J39" s="28">
        <f>J27+J32+J38</f>
        <v>12.367764276793743</v>
      </c>
      <c r="K39" s="29"/>
      <c r="L39" s="28">
        <f>L27+L32+L38</f>
        <v>20.865626894783063</v>
      </c>
      <c r="M39" s="29"/>
      <c r="N39" s="28">
        <f>N27+N32+N38</f>
        <v>13.671485371696811</v>
      </c>
      <c r="O39" s="29"/>
      <c r="P39" s="28">
        <f>P27+P32+P38</f>
        <v>54.09034630446083</v>
      </c>
      <c r="Q39" s="29"/>
      <c r="R39" s="28">
        <f>R27+R32+R38</f>
        <v>22.910113144668731</v>
      </c>
      <c r="S39" s="29"/>
      <c r="T39" s="28">
        <f>T27+T32+T38</f>
        <v>51.62204628225777</v>
      </c>
      <c r="U39" s="29"/>
      <c r="V39" s="28">
        <f>V27+V32+V38</f>
        <v>87.757385997833069</v>
      </c>
      <c r="W39" s="29"/>
      <c r="X39" s="28">
        <f>X27+X32+X38</f>
        <v>21.629706983874584</v>
      </c>
      <c r="Y39" s="29"/>
      <c r="Z39" s="28">
        <f>Z27+Z32+Z38</f>
        <v>78.948553843178331</v>
      </c>
    </row>
    <row r="40" spans="1:47" s="4" customFormat="1" ht="15" customHeight="1" x14ac:dyDescent="0.25">
      <c r="A40" s="2"/>
      <c r="B40" s="12">
        <f t="shared" si="1"/>
        <v>-25</v>
      </c>
      <c r="C40" s="2"/>
      <c r="D40" s="27" t="s">
        <v>97</v>
      </c>
      <c r="E40" s="2"/>
      <c r="F40" s="18"/>
      <c r="G40" s="2"/>
      <c r="H40" s="25">
        <v>1.105247452847431</v>
      </c>
      <c r="J40" s="25">
        <v>1.081858179547452</v>
      </c>
      <c r="L40" s="25">
        <v>1.081858179547452</v>
      </c>
      <c r="N40" s="25">
        <v>1.081858179547452</v>
      </c>
      <c r="P40" s="25">
        <v>1.081858179547452</v>
      </c>
      <c r="R40" s="25">
        <v>1.081858179547452</v>
      </c>
      <c r="T40" s="25">
        <v>1.081858179547452</v>
      </c>
      <c r="V40" s="25">
        <v>1.081858179547452</v>
      </c>
      <c r="X40" s="25">
        <v>1.081858179547452</v>
      </c>
      <c r="Z40" s="25">
        <v>1.081858179547452</v>
      </c>
    </row>
    <row r="41" spans="1:47" s="4" customFormat="1" ht="15" customHeight="1" thickBot="1" x14ac:dyDescent="0.3">
      <c r="A41" s="2"/>
      <c r="B41" s="30">
        <f t="shared" si="1"/>
        <v>-26</v>
      </c>
      <c r="C41" s="31"/>
      <c r="D41" s="32" t="s">
        <v>69</v>
      </c>
      <c r="E41" s="31"/>
      <c r="F41" s="33" t="str">
        <f>"("&amp;-$B39&amp;")*("&amp;-$B40&amp;")"</f>
        <v>(24)*(25)</v>
      </c>
      <c r="G41" s="31"/>
      <c r="H41" s="34">
        <f>H39*H40</f>
        <v>1.4432862031748595</v>
      </c>
      <c r="I41" s="35"/>
      <c r="J41" s="34">
        <f>J39*J40</f>
        <v>13.380166945564088</v>
      </c>
      <c r="K41" s="35"/>
      <c r="L41" s="34">
        <f>L39*L40</f>
        <v>22.573649127506357</v>
      </c>
      <c r="M41" s="35"/>
      <c r="N41" s="34">
        <f>N39*N40</f>
        <v>14.790608275933533</v>
      </c>
      <c r="O41" s="35"/>
      <c r="P41" s="34">
        <f>P39*P40</f>
        <v>58.518083584035239</v>
      </c>
      <c r="Q41" s="35"/>
      <c r="R41" s="34">
        <f>R39*R40</f>
        <v>24.785493299917466</v>
      </c>
      <c r="S41" s="35"/>
      <c r="T41" s="34">
        <f>T39*T40</f>
        <v>55.847733015437704</v>
      </c>
      <c r="U41" s="35"/>
      <c r="V41" s="34">
        <f>V39*V40</f>
        <v>94.941045857458732</v>
      </c>
      <c r="W41" s="35"/>
      <c r="X41" s="34">
        <f>X39*X40</f>
        <v>23.400275421719368</v>
      </c>
      <c r="Y41" s="35"/>
      <c r="Z41" s="34">
        <f>Z39*Z40</f>
        <v>85.411138738684912</v>
      </c>
    </row>
    <row r="42" spans="1:47" s="4" customFormat="1" ht="12.75" customHeight="1" thickTop="1" x14ac:dyDescent="0.25">
      <c r="A42" s="2"/>
      <c r="B42" s="30"/>
      <c r="C42" s="31"/>
      <c r="D42" s="32"/>
      <c r="E42" s="31"/>
      <c r="F42" s="33"/>
      <c r="H42" s="36"/>
      <c r="I42" s="36"/>
      <c r="J42" s="36"/>
      <c r="K42" s="36"/>
      <c r="L42" s="36"/>
      <c r="M42" s="36"/>
      <c r="N42" s="36"/>
      <c r="O42" s="36"/>
      <c r="P42" s="36"/>
      <c r="Q42" s="36"/>
      <c r="R42" s="36"/>
      <c r="S42" s="36"/>
      <c r="T42" s="36"/>
      <c r="U42" s="36"/>
      <c r="V42" s="36"/>
      <c r="W42" s="36"/>
      <c r="X42" s="36"/>
      <c r="Y42" s="36"/>
      <c r="Z42" s="36"/>
    </row>
    <row r="43" spans="1:47" s="4" customFormat="1" ht="15" x14ac:dyDescent="0.2">
      <c r="B43" s="38" t="s">
        <v>20</v>
      </c>
      <c r="D43" s="3"/>
      <c r="E43" s="2"/>
      <c r="F43" s="39"/>
      <c r="G43" s="3"/>
      <c r="H43" s="25"/>
      <c r="J43" s="40"/>
      <c r="L43" s="3"/>
      <c r="M43" s="3"/>
      <c r="N43" s="3"/>
      <c r="O43" s="3"/>
      <c r="P43" s="3"/>
      <c r="Q43" s="3"/>
      <c r="R43" s="3"/>
      <c r="S43" s="3"/>
      <c r="T43" s="3"/>
      <c r="U43" s="3"/>
      <c r="V43" s="3"/>
      <c r="W43" s="3"/>
      <c r="X43" s="3"/>
      <c r="Y43" s="3"/>
      <c r="Z43" s="3"/>
      <c r="AA43" s="3"/>
    </row>
    <row r="44" spans="1:47" s="4" customFormat="1" ht="15" x14ac:dyDescent="0.2">
      <c r="B44" s="48">
        <v>1</v>
      </c>
      <c r="D44" s="3" t="s">
        <v>82</v>
      </c>
      <c r="E44" s="2"/>
      <c r="F44" s="39"/>
      <c r="G44" s="3"/>
      <c r="H44" s="25"/>
      <c r="J44" s="40"/>
      <c r="L44" s="3"/>
      <c r="M44" s="3"/>
      <c r="N44" s="3"/>
      <c r="O44" s="3"/>
      <c r="P44" s="3"/>
      <c r="Q44" s="3"/>
      <c r="R44" s="3"/>
      <c r="S44" s="3"/>
      <c r="T44" s="3"/>
      <c r="U44" s="3"/>
      <c r="V44" s="3"/>
      <c r="W44" s="3"/>
      <c r="X44" s="3"/>
      <c r="Y44" s="3"/>
      <c r="Z44" s="3"/>
      <c r="AA44" s="3"/>
    </row>
    <row r="45" spans="1:47" s="4" customFormat="1" ht="12.75" customHeight="1" x14ac:dyDescent="0.2">
      <c r="A45" s="3"/>
      <c r="B45" s="48">
        <f>B44+1</f>
        <v>2</v>
      </c>
      <c r="C45" s="2"/>
      <c r="D45" s="2" t="s">
        <v>99</v>
      </c>
      <c r="E45" s="2"/>
      <c r="F45" s="39"/>
      <c r="G45" s="3"/>
      <c r="H45" s="36"/>
      <c r="I45" s="37"/>
      <c r="J45" s="40"/>
      <c r="K45" s="37"/>
      <c r="L45" s="3"/>
      <c r="M45" s="3"/>
      <c r="N45" s="3"/>
      <c r="O45" s="3"/>
      <c r="P45" s="3"/>
      <c r="Q45" s="3"/>
      <c r="R45" s="3"/>
      <c r="S45" s="3"/>
      <c r="T45" s="3"/>
      <c r="U45" s="3"/>
      <c r="W45" s="3"/>
      <c r="X45" s="3"/>
      <c r="Y45" s="3"/>
      <c r="Z45" s="3"/>
      <c r="AA45" s="3"/>
    </row>
    <row r="46" spans="1:47" s="4" customFormat="1" ht="12.75" customHeight="1" x14ac:dyDescent="0.2">
      <c r="A46" s="3"/>
      <c r="B46" s="12"/>
      <c r="C46" s="2"/>
      <c r="D46" s="2" t="s">
        <v>105</v>
      </c>
      <c r="E46" s="2"/>
      <c r="F46" s="39"/>
      <c r="G46" s="3"/>
      <c r="H46" s="42"/>
      <c r="I46" s="42"/>
      <c r="J46" s="42"/>
      <c r="K46" s="42"/>
      <c r="L46" s="3"/>
      <c r="M46" s="3"/>
      <c r="N46" s="3"/>
      <c r="O46" s="3"/>
      <c r="P46" s="3"/>
      <c r="Q46" s="3"/>
      <c r="R46" s="3"/>
      <c r="S46" s="3"/>
      <c r="T46" s="3"/>
      <c r="U46" s="3"/>
      <c r="W46" s="3"/>
      <c r="X46" s="3"/>
      <c r="Y46" s="3"/>
      <c r="Z46" s="3"/>
      <c r="AA46" s="3"/>
    </row>
    <row r="47" spans="1:47" s="7" customFormat="1" ht="12.75" customHeight="1" x14ac:dyDescent="0.2">
      <c r="A47" s="2"/>
      <c r="B47" s="48">
        <f>B45+1</f>
        <v>3</v>
      </c>
      <c r="C47" s="2"/>
      <c r="D47" s="41" t="s">
        <v>47</v>
      </c>
      <c r="E47" s="2"/>
      <c r="F47" s="15"/>
      <c r="G47" s="2"/>
      <c r="H47" s="42"/>
      <c r="I47" s="42"/>
      <c r="J47" s="37"/>
      <c r="K47" s="4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row>
    <row r="48" spans="1:47" s="7" customFormat="1" ht="12.75" customHeight="1" x14ac:dyDescent="0.2">
      <c r="A48" s="2"/>
      <c r="B48" s="48">
        <f>B47+1</f>
        <v>4</v>
      </c>
      <c r="C48" s="2"/>
      <c r="D48" s="41" t="s">
        <v>100</v>
      </c>
      <c r="E48" s="2"/>
      <c r="F48" s="15"/>
      <c r="G48" s="2"/>
      <c r="H48" s="42"/>
      <c r="I48" s="42"/>
      <c r="J48" s="37"/>
      <c r="K48" s="4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row>
    <row r="49" spans="2:11" ht="12.75" customHeight="1" x14ac:dyDescent="0.2">
      <c r="B49" s="48">
        <f>B48+1</f>
        <v>5</v>
      </c>
      <c r="D49" s="2" t="s">
        <v>101</v>
      </c>
      <c r="F49" s="15"/>
      <c r="H49" s="42"/>
      <c r="I49" s="42"/>
      <c r="J49" s="37"/>
      <c r="K49" s="42"/>
    </row>
    <row r="50" spans="2:11" ht="12.75" customHeight="1" x14ac:dyDescent="0.25">
      <c r="D50" s="2" t="s">
        <v>102</v>
      </c>
      <c r="F50" s="15"/>
    </row>
    <row r="51" spans="2:11" ht="12.75" customHeight="1" x14ac:dyDescent="0.25">
      <c r="B51" s="48">
        <f>B49+1</f>
        <v>6</v>
      </c>
      <c r="D51" s="2" t="s">
        <v>48</v>
      </c>
      <c r="F51" s="15"/>
    </row>
    <row r="52" spans="2:11" ht="12.75" customHeight="1" x14ac:dyDescent="0.25">
      <c r="B52" s="48">
        <f>B51+1</f>
        <v>7</v>
      </c>
      <c r="D52" s="2" t="s">
        <v>23</v>
      </c>
      <c r="F52" s="15"/>
    </row>
    <row r="53" spans="2:11" ht="12.75" customHeight="1" x14ac:dyDescent="0.25">
      <c r="B53" s="48">
        <f t="shared" ref="B53:B59" si="8">B52+1</f>
        <v>8</v>
      </c>
      <c r="D53" s="2" t="s">
        <v>49</v>
      </c>
      <c r="F53" s="15"/>
    </row>
    <row r="54" spans="2:11" ht="12.75" customHeight="1" x14ac:dyDescent="0.25">
      <c r="B54" s="48">
        <f t="shared" si="8"/>
        <v>9</v>
      </c>
      <c r="D54" s="2" t="s">
        <v>50</v>
      </c>
      <c r="F54" s="15"/>
    </row>
    <row r="55" spans="2:11" ht="12.75" customHeight="1" x14ac:dyDescent="0.25">
      <c r="B55" s="48">
        <f t="shared" si="8"/>
        <v>10</v>
      </c>
      <c r="D55" s="2" t="s">
        <v>51</v>
      </c>
      <c r="F55" s="15"/>
    </row>
    <row r="56" spans="2:11" ht="12.75" customHeight="1" x14ac:dyDescent="0.25">
      <c r="B56" s="48">
        <f t="shared" si="8"/>
        <v>11</v>
      </c>
      <c r="D56" s="2" t="s">
        <v>52</v>
      </c>
      <c r="F56" s="15"/>
    </row>
    <row r="57" spans="2:11" ht="12.75" customHeight="1" x14ac:dyDescent="0.25">
      <c r="B57" s="48">
        <f t="shared" si="8"/>
        <v>12</v>
      </c>
      <c r="D57" s="2" t="s">
        <v>30</v>
      </c>
      <c r="F57" s="15"/>
    </row>
    <row r="58" spans="2:11" x14ac:dyDescent="0.25">
      <c r="B58" s="48">
        <f t="shared" si="8"/>
        <v>13</v>
      </c>
      <c r="D58" s="2" t="s">
        <v>103</v>
      </c>
    </row>
    <row r="59" spans="2:11" x14ac:dyDescent="0.25">
      <c r="B59" s="48">
        <f t="shared" si="8"/>
        <v>14</v>
      </c>
      <c r="D59" s="2" t="s">
        <v>53</v>
      </c>
      <c r="F59" s="15"/>
    </row>
    <row r="60" spans="2:11" x14ac:dyDescent="0.25">
      <c r="F60" s="15"/>
    </row>
    <row r="61" spans="2:11" x14ac:dyDescent="0.25">
      <c r="F61" s="15"/>
    </row>
    <row r="62" spans="2:11" x14ac:dyDescent="0.25">
      <c r="F62" s="15"/>
    </row>
    <row r="63" spans="2:11" x14ac:dyDescent="0.25">
      <c r="F63" s="15"/>
    </row>
  </sheetData>
  <printOptions horizontalCentered="1"/>
  <pageMargins left="0.7" right="0.7" top="0.75" bottom="0.75" header="0.3" footer="0.3"/>
  <pageSetup scale="58" orientation="landscape" r:id="rId1"/>
  <headerFooter>
    <oddHeader>&amp;R&amp;"Times New Roman,Regular"NERA Exhibit 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Overall</vt:lpstr>
      <vt:lpstr>LSRV + DRV</vt:lpstr>
      <vt:lpstr>'LSRV + DRV'!Print_Area</vt:lpstr>
      <vt:lpstr>Overall!Print_Area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Hopkins, Walter</dc:creator>
  <cp:lastModifiedBy>Iberdrola S.A.</cp:lastModifiedBy>
  <cp:lastPrinted>2018-07-30T19:46:50Z</cp:lastPrinted>
  <dcterms:created xsi:type="dcterms:W3CDTF">2018-07-27T21:38:05Z</dcterms:created>
  <dcterms:modified xsi:type="dcterms:W3CDTF">2018-08-01T16:28:06Z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MSOLanguageID">
    <vt:lpwstr>msoLanguageIDEnglishUS</vt:lpwstr>
  </property>
  <property fmtid="{D5CDD505-2E9C-101B-9397-08002B2CF9AE}" pid="3" name="{A44787D4-0540-4523-9961-78E4036D8C6D}">
    <vt:lpwstr>{5D94695C-AEA1-40C8-9C03-E37C77E25534}</vt:lpwstr>
  </property>
  <property fmtid="{D5CDD505-2E9C-101B-9397-08002B2CF9AE}" pid="4" name="_AdHocReviewCycleID">
    <vt:i4>774123737</vt:i4>
  </property>
  <property fmtid="{D5CDD505-2E9C-101B-9397-08002B2CF9AE}" pid="5" name="_NewReviewCycle">
    <vt:lpwstr/>
  </property>
  <property fmtid="{D5CDD505-2E9C-101B-9397-08002B2CF9AE}" pid="6" name="_EmailSubject">
    <vt:lpwstr>Marginal Study Link</vt:lpwstr>
  </property>
  <property fmtid="{D5CDD505-2E9C-101B-9397-08002B2CF9AE}" pid="7" name="_AuthorEmail">
    <vt:lpwstr>Sue_Morien@rge.com</vt:lpwstr>
  </property>
  <property fmtid="{D5CDD505-2E9C-101B-9397-08002B2CF9AE}" pid="8" name="_AuthorEmailDisplayName">
    <vt:lpwstr>Morien, Sue</vt:lpwstr>
  </property>
</Properties>
</file>