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25"/>
  <workbookPr codeName="ThisWorkbook"/>
  <mc:AlternateContent xmlns:mc="http://schemas.openxmlformats.org/markup-compatibility/2006">
    <mc:Choice Requires="x15">
      <x15ac:absPath xmlns:x15ac="http://schemas.microsoft.com/office/spreadsheetml/2010/11/ac" url="http://iusaintranet/mycompany/avangrid/ISP/NWA/New York/Potential NPA_NWA Projects/Potential NPA Projects/Canandaigua NPA/RFP Documents/"/>
    </mc:Choice>
  </mc:AlternateContent>
  <xr:revisionPtr revIDLastSave="0" documentId="8_{FEB3D904-65FA-4065-9D31-5EBCB765515D}" xr6:coauthVersionLast="47" xr6:coauthVersionMax="47" xr10:uidLastSave="{00000000-0000-0000-0000-000000000000}"/>
  <bookViews>
    <workbookView xWindow="-120" yWindow="-120" windowWidth="20730" windowHeight="11160" xr2:uid="{00000000-000D-0000-FFFF-FFFF00000000}"/>
  </bookViews>
  <sheets>
    <sheet name="Cover Page" sheetId="5" r:id="rId1"/>
    <sheet name="Developer Inputs" sheetId="6" r:id="rId2"/>
    <sheet name="Lists" sheetId="8" r:id="rId3"/>
  </sheets>
  <definedNames>
    <definedName name="Bid_Price_Options">OFFSET(Lists!$Z$3, 0, 0, COUNTA(Lists!$Z$3:$Z$10), 1)</definedName>
    <definedName name="Dispatch_Options">OFFSET(Lists!$AB$3, 0, 0, COUNTA(Lists!$AB$3:$AB$10), 1)</definedName>
    <definedName name="End_Uses">OFFSET(Lists!$W$4, 0, 0, COUNTA(Lists!$W$4:$W$100), 1)</definedName>
    <definedName name="Influence_Zones">OFFSET(Lists!$P$4, 0, 0, COUNTA(Lists!$P$4:$P$100), 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Resource_Types">OFFSET(Lists!$S$4, 0, 0, COUNTA(Lists!$S$4:$S$100), 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25" i="6" l="1"/>
  <c r="W26" i="6"/>
  <c r="W27" i="6"/>
  <c r="W28" i="6"/>
  <c r="W29" i="6"/>
  <c r="W30" i="6"/>
  <c r="W31" i="6"/>
  <c r="W32" i="6"/>
  <c r="W33" i="6"/>
  <c r="W34" i="6"/>
  <c r="W35" i="6"/>
  <c r="W36" i="6"/>
  <c r="W37" i="6"/>
  <c r="W38" i="6"/>
  <c r="W39" i="6"/>
  <c r="W40" i="6"/>
  <c r="W41" i="6"/>
  <c r="W42" i="6"/>
  <c r="W43" i="6"/>
  <c r="W44" i="6"/>
  <c r="W45" i="6"/>
  <c r="W46" i="6"/>
  <c r="W47" i="6"/>
  <c r="W48" i="6"/>
  <c r="W49" i="6"/>
  <c r="W50" i="6"/>
  <c r="W51" i="6"/>
  <c r="W52" i="6"/>
  <c r="W53" i="6"/>
  <c r="W54" i="6"/>
  <c r="W55" i="6"/>
  <c r="W56" i="6"/>
  <c r="W57" i="6"/>
  <c r="W58" i="6"/>
  <c r="W59" i="6"/>
  <c r="W60" i="6"/>
  <c r="W61" i="6"/>
  <c r="W62" i="6"/>
  <c r="W63" i="6"/>
  <c r="W64" i="6"/>
  <c r="W65" i="6"/>
  <c r="W66" i="6"/>
  <c r="W67" i="6"/>
  <c r="W68" i="6"/>
  <c r="W69" i="6"/>
  <c r="W70" i="6"/>
  <c r="W71" i="6"/>
  <c r="W72" i="6"/>
  <c r="W73" i="6"/>
  <c r="W74" i="6"/>
  <c r="W75" i="6"/>
  <c r="W76" i="6"/>
  <c r="W77" i="6"/>
  <c r="W78" i="6"/>
  <c r="W79" i="6"/>
  <c r="W80" i="6"/>
  <c r="W81" i="6"/>
  <c r="W82" i="6"/>
  <c r="W83" i="6"/>
  <c r="W84" i="6"/>
  <c r="W85" i="6"/>
  <c r="W86" i="6"/>
  <c r="W87" i="6"/>
  <c r="W88" i="6"/>
  <c r="W89" i="6"/>
  <c r="W90" i="6"/>
  <c r="W91" i="6"/>
  <c r="W92" i="6"/>
  <c r="W93" i="6"/>
  <c r="W94" i="6"/>
  <c r="W95" i="6"/>
  <c r="W96" i="6"/>
  <c r="W97" i="6"/>
  <c r="W98" i="6"/>
  <c r="W99" i="6"/>
  <c r="W100" i="6"/>
  <c r="W24" i="6"/>
  <c r="I24" i="6" l="1"/>
  <c r="I25" i="6"/>
  <c r="I26" i="6"/>
  <c r="I27" i="6"/>
  <c r="I28" i="6"/>
  <c r="I29" i="6"/>
  <c r="I30" i="6"/>
  <c r="I31" i="6"/>
  <c r="I32" i="6"/>
  <c r="I33" i="6"/>
  <c r="I34" i="6"/>
  <c r="I35" i="6"/>
  <c r="D18" i="6"/>
  <c r="P18" i="6" s="1"/>
  <c r="O18" i="6" l="1"/>
  <c r="W18" i="6"/>
  <c r="V18" i="6"/>
  <c r="U18" i="6"/>
  <c r="T18" i="6"/>
  <c r="R18" i="6"/>
  <c r="Q18" i="6"/>
  <c r="S18" i="6"/>
  <c r="E18" i="6"/>
  <c r="F18" i="6" s="1"/>
  <c r="G18" i="6" s="1"/>
  <c r="H18" i="6" s="1"/>
  <c r="I18" i="6" s="1"/>
  <c r="J18" i="6" s="1"/>
  <c r="K18" i="6" s="1"/>
  <c r="L18" i="6" s="1"/>
  <c r="M18" i="6" s="1"/>
  <c r="N18" i="6" s="1"/>
  <c r="O24" i="6"/>
  <c r="O25" i="6"/>
  <c r="O26" i="6"/>
  <c r="O27" i="6"/>
  <c r="O28" i="6"/>
  <c r="O29" i="6"/>
  <c r="O30" i="6"/>
  <c r="L72" i="5"/>
  <c r="L70" i="5"/>
  <c r="L68" i="5"/>
  <c r="L66" i="5"/>
  <c r="L64" i="5"/>
  <c r="L62" i="5"/>
  <c r="L59" i="5"/>
  <c r="L56" i="5"/>
  <c r="L53" i="5"/>
  <c r="L51" i="5"/>
  <c r="L49" i="5"/>
  <c r="L37" i="5"/>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AC4" i="8" l="1"/>
  <c r="L40" i="5" l="1"/>
  <c r="L46" i="5" l="1"/>
  <c r="L39" i="5"/>
  <c r="L36" i="5"/>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F25" i="6" l="1"/>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24" i="6"/>
  <c r="B19" i="6"/>
  <c r="T48" i="6" l="1"/>
  <c r="X48" i="6" s="1"/>
  <c r="T32" i="6"/>
  <c r="X32" i="6" s="1"/>
  <c r="T47" i="6"/>
  <c r="X47" i="6" s="1"/>
  <c r="T70" i="6"/>
  <c r="X70" i="6" s="1"/>
  <c r="T62" i="6"/>
  <c r="X62" i="6" s="1"/>
  <c r="T54" i="6"/>
  <c r="X54" i="6" s="1"/>
  <c r="T46" i="6"/>
  <c r="X46" i="6" s="1"/>
  <c r="T38" i="6"/>
  <c r="X38" i="6" s="1"/>
  <c r="T94" i="6"/>
  <c r="X94" i="6" s="1"/>
  <c r="T69" i="6"/>
  <c r="X69" i="6" s="1"/>
  <c r="T61" i="6"/>
  <c r="X61" i="6" s="1"/>
  <c r="T53" i="6"/>
  <c r="X53" i="6" s="1"/>
  <c r="T45" i="6"/>
  <c r="X45" i="6" s="1"/>
  <c r="T37" i="6"/>
  <c r="X37" i="6" s="1"/>
  <c r="T39" i="6"/>
  <c r="X39" i="6" s="1"/>
  <c r="T84" i="6"/>
  <c r="X84" i="6" s="1"/>
  <c r="T44" i="6"/>
  <c r="X44" i="6" s="1"/>
  <c r="T36" i="6"/>
  <c r="X36" i="6" s="1"/>
  <c r="T96" i="6"/>
  <c r="X96" i="6" s="1"/>
  <c r="T72" i="6"/>
  <c r="X72" i="6" s="1"/>
  <c r="T86" i="6"/>
  <c r="X86" i="6" s="1"/>
  <c r="T77" i="6"/>
  <c r="X77" i="6" s="1"/>
  <c r="T76" i="6"/>
  <c r="X76" i="6" s="1"/>
  <c r="T43" i="6"/>
  <c r="X43" i="6" s="1"/>
  <c r="T35" i="6"/>
  <c r="X35" i="6" s="1"/>
  <c r="T88" i="6"/>
  <c r="X88" i="6" s="1"/>
  <c r="T93" i="6"/>
  <c r="X93" i="6" s="1"/>
  <c r="T92" i="6"/>
  <c r="X92" i="6" s="1"/>
  <c r="T98" i="6"/>
  <c r="X98" i="6" s="1"/>
  <c r="T82" i="6"/>
  <c r="X82" i="6" s="1"/>
  <c r="T74" i="6"/>
  <c r="X74" i="6"/>
  <c r="T66" i="6"/>
  <c r="X66" i="6" s="1"/>
  <c r="T58" i="6"/>
  <c r="X58" i="6" s="1"/>
  <c r="T50" i="6"/>
  <c r="X50" i="6" s="1"/>
  <c r="T42" i="6"/>
  <c r="X42" i="6" s="1"/>
  <c r="T34" i="6"/>
  <c r="X34" i="6" s="1"/>
  <c r="T80" i="6"/>
  <c r="X80" i="6" s="1"/>
  <c r="T40" i="6"/>
  <c r="X40" i="6" s="1"/>
  <c r="T78" i="6"/>
  <c r="X78" i="6" s="1"/>
  <c r="T85" i="6"/>
  <c r="X85" i="6" s="1"/>
  <c r="T100" i="6"/>
  <c r="X100" i="6" s="1"/>
  <c r="T68" i="6"/>
  <c r="X68" i="6" s="1"/>
  <c r="T90" i="6"/>
  <c r="X90" i="6" s="1"/>
  <c r="T97" i="6"/>
  <c r="X97" i="6" s="1"/>
  <c r="T89" i="6"/>
  <c r="X89" i="6" s="1"/>
  <c r="T81" i="6"/>
  <c r="X81" i="6" s="1"/>
  <c r="T73" i="6"/>
  <c r="X73" i="6" s="1"/>
  <c r="T65" i="6"/>
  <c r="X65" i="6" s="1"/>
  <c r="T57" i="6"/>
  <c r="X57" i="6" s="1"/>
  <c r="T49" i="6"/>
  <c r="X49" i="6" s="1"/>
  <c r="T41" i="6"/>
  <c r="X41" i="6"/>
  <c r="T33" i="6"/>
  <c r="X33" i="6" s="1"/>
  <c r="T64" i="6"/>
  <c r="X64" i="6" s="1"/>
  <c r="T56" i="6"/>
  <c r="X56" i="6" s="1"/>
  <c r="T52" i="6"/>
  <c r="X52" i="6" s="1"/>
  <c r="T28" i="6"/>
  <c r="T95" i="6"/>
  <c r="X95" i="6" s="1"/>
  <c r="T87" i="6"/>
  <c r="X87" i="6" s="1"/>
  <c r="T79" i="6"/>
  <c r="X79" i="6" s="1"/>
  <c r="T71" i="6"/>
  <c r="X71" i="6" s="1"/>
  <c r="T63" i="6"/>
  <c r="X63" i="6" s="1"/>
  <c r="T55" i="6"/>
  <c r="X55" i="6" s="1"/>
  <c r="T51" i="6"/>
  <c r="X51" i="6" s="1"/>
  <c r="T27" i="6"/>
  <c r="T30" i="6"/>
  <c r="T26" i="6"/>
  <c r="T60" i="6"/>
  <c r="X60" i="6" s="1"/>
  <c r="T99" i="6"/>
  <c r="X99" i="6" s="1"/>
  <c r="T91" i="6"/>
  <c r="X91" i="6" s="1"/>
  <c r="T83" i="6"/>
  <c r="X83" i="6" s="1"/>
  <c r="T75" i="6"/>
  <c r="X75" i="6" s="1"/>
  <c r="T67" i="6"/>
  <c r="X67" i="6" s="1"/>
  <c r="T59" i="6"/>
  <c r="X59" i="6" s="1"/>
  <c r="T31" i="6"/>
  <c r="X31" i="6" s="1"/>
  <c r="T24" i="6"/>
  <c r="T29" i="6"/>
  <c r="T25" i="6"/>
  <c r="X25" i="6" l="1"/>
  <c r="X26" i="6"/>
  <c r="X24" i="6"/>
  <c r="X29" i="6"/>
  <c r="X28" i="6"/>
  <c r="X27" i="6"/>
  <c r="X30" i="6"/>
</calcChain>
</file>

<file path=xl/sharedStrings.xml><?xml version="1.0" encoding="utf-8"?>
<sst xmlns="http://schemas.openxmlformats.org/spreadsheetml/2006/main" count="303" uniqueCount="181">
  <si>
    <t>NPA RFP Input Response Template</t>
  </si>
  <si>
    <t>Table of Contents</t>
  </si>
  <si>
    <t>Developer Inputs</t>
  </si>
  <si>
    <t>Required tab for developer inputs.</t>
  </si>
  <si>
    <t>Lists</t>
  </si>
  <si>
    <t>Avangrid-completed tab containing utility-specified tables and lists specific to this project.</t>
  </si>
  <si>
    <t>Legend</t>
  </si>
  <si>
    <t>Standard Input</t>
  </si>
  <si>
    <t>Cells which have values that the user can/should enter or change</t>
  </si>
  <si>
    <t>Input List</t>
  </si>
  <si>
    <t>Cells where the user selects a value from a pre-defined list using in-cell drop-downs</t>
  </si>
  <si>
    <t>Conditional Input</t>
  </si>
  <si>
    <t>Cells which no longer require an input given previously entered information</t>
  </si>
  <si>
    <t>Comment</t>
  </si>
  <si>
    <t>Comments or descriptions of formulas or content</t>
  </si>
  <si>
    <t>Calculation 1</t>
  </si>
  <si>
    <t>Cells which contain formulas. When different formulas are used in neighboring cells, different calculation</t>
  </si>
  <si>
    <t>Calculation 2</t>
  </si>
  <si>
    <t>styles are used to show that the formulas do not fill down/right</t>
  </si>
  <si>
    <t>Table Cell</t>
  </si>
  <si>
    <t>Cells which contain utility-specified values for reference</t>
  </si>
  <si>
    <t>Instructions</t>
  </si>
  <si>
    <t>Associated Cells</t>
  </si>
  <si>
    <t>1. Enter developer contact information.</t>
  </si>
  <si>
    <t>2. Enter bid price information for each year of the contract period in $/month.</t>
  </si>
  <si>
    <t>3. Enter resource level values</t>
  </si>
  <si>
    <t>a. Enter a unique resource name. This name will be used for the resource throughout the table.</t>
  </si>
  <si>
    <t>b. Enter the resource type associated with the resource from the drop down. If the resource</t>
  </si>
  <si>
    <t xml:space="preserve">    type is "other", define the resource type and whether it is "dispatchable" (its gas output can</t>
  </si>
  <si>
    <t xml:space="preserve">    be controlled) or "intermittent" (its gas output cannot be controlled). In this context, a</t>
  </si>
  <si>
    <t xml:space="preserve">    dispatchable resource is one that can be expected to provide the contracted amount</t>
  </si>
  <si>
    <t xml:space="preserve">    during the distribution peak period. For an intermittent resource, the nameplate energy savings is</t>
  </si>
  <si>
    <t xml:space="preserve">    used along with a coincidence factor by end use to determine the expected contribution to peak.</t>
  </si>
  <si>
    <t>c. Resource installation year refers to the first year that benefits will be applicable for the</t>
  </si>
  <si>
    <t xml:space="preserve">    resource. If a particular resource will have incremental additions over time, enter new lines</t>
  </si>
  <si>
    <t xml:space="preserve">    with the same resource name and different installation years.</t>
  </si>
  <si>
    <t>d. Area of impact refers to the area that the resource will be installed. This impacts the expected</t>
  </si>
  <si>
    <t xml:space="preserve">    contribution to peak reduction by some discount factor. The areas of impact for Lansing are shown below.</t>
  </si>
  <si>
    <t>e. Resource unit basis refers to the type of units that define the resource. This is a text input</t>
  </si>
  <si>
    <t xml:space="preserve">    that is only used to contextualize the units basis (see example below).</t>
  </si>
  <si>
    <t>f.  Number of installed units refers to the number of units installed in the installation year. For</t>
  </si>
  <si>
    <t xml:space="preserve">    resources that are installed incrementally, this should be incremental to what has already</t>
  </si>
  <si>
    <t xml:space="preserve">    been installed.</t>
  </si>
  <si>
    <t xml:space="preserve">g. Resource life is the number of years starting from the resource installation year that </t>
  </si>
  <si>
    <t xml:space="preserve">    benefits are expected. Note that benefits that extend beyond the length of the project</t>
  </si>
  <si>
    <t xml:space="preserve">    are not included in the evaluation.</t>
  </si>
  <si>
    <t>h. Customer incremental cost is the per-unit cost of the DER that an electricity customer participating</t>
  </si>
  <si>
    <t xml:space="preserve">    in the program incurs (e.g., incremental cost of an energy efficient lightbulb that is being incentivized).</t>
  </si>
  <si>
    <t xml:space="preserve">    This cost is only incurred by a participant, not to the developer or to the utility.</t>
  </si>
  <si>
    <t>i.  Incentive refers to a one-time, per-unit incentive to the electricity customer, paid by the utility.</t>
  </si>
  <si>
    <t xml:space="preserve">    This is a cost to the utility and a benefit for the participant.</t>
  </si>
  <si>
    <t>j.  Net to gross ratio is assumed based on the resource type. These are assumed to be 1.0</t>
  </si>
  <si>
    <t xml:space="preserve">    for all resource types.</t>
  </si>
  <si>
    <t>k.  Enter the per-unit maximum expected contribution to the peak (note that this input is only</t>
  </si>
  <si>
    <t xml:space="preserve">    necessary for dispatchable resources).</t>
  </si>
  <si>
    <t>l.   Enter the per-unit nameplate savings relative to the existing equipment baseline (note that</t>
  </si>
  <si>
    <t xml:space="preserve">     this input is only necessary for intermittent resources).</t>
  </si>
  <si>
    <t>m. Enter the end use for the resources that are intermittent. For dispatchable</t>
  </si>
  <si>
    <t xml:space="preserve">    resources an end use isn't required. This will fill in a pre-defined coincidence factor.</t>
  </si>
  <si>
    <t>n. Enter the electricity and gas savings expected from the measure. A positive input represents</t>
  </si>
  <si>
    <t xml:space="preserve">    energy savings/generation.</t>
  </si>
  <si>
    <t>Areas of Impact</t>
  </si>
  <si>
    <t>Example Proposal</t>
  </si>
  <si>
    <t>Below is a sample of a filled in proposal. Select a blue cell below to read more about it.</t>
  </si>
  <si>
    <t>Bid Price Method</t>
  </si>
  <si>
    <t>$/Month</t>
  </si>
  <si>
    <t>Project Year -&gt;</t>
  </si>
  <si>
    <t>Calendar Year -&gt;</t>
  </si>
  <si>
    <t>Bid Price ($/Month)</t>
  </si>
  <si>
    <t>Unique Resource Names</t>
  </si>
  <si>
    <t>Resource Type</t>
  </si>
  <si>
    <t>If Other, Define Resource Type</t>
  </si>
  <si>
    <t>Generation/Savings Type</t>
  </si>
  <si>
    <t>Resource Installation Year</t>
  </si>
  <si>
    <t>Area of Impact</t>
  </si>
  <si>
    <t>Locational Discount Factor</t>
  </si>
  <si>
    <t>Resource Characteristics →</t>
  </si>
  <si>
    <t>Number of Units Installed in Installation Year</t>
  </si>
  <si>
    <t>Resource Life</t>
  </si>
  <si>
    <t>Customer Incremental Cost</t>
  </si>
  <si>
    <t>Customer Incentives</t>
  </si>
  <si>
    <t>Net to Gross</t>
  </si>
  <si>
    <t>Contracted Gas Demand Reduction</t>
  </si>
  <si>
    <t>Nameplate Savings</t>
  </si>
  <si>
    <t>End Use for Energy Savings Resources</t>
  </si>
  <si>
    <t>Coincidence Factor</t>
  </si>
  <si>
    <t>Energy Savings (kWh)</t>
  </si>
  <si>
    <t>Gas Savings (dekatherms)</t>
  </si>
  <si>
    <t>Effective Estimated Peak Savings</t>
  </si>
  <si>
    <t>Valid Line?</t>
  </si>
  <si>
    <t>(manual)</t>
  </si>
  <si>
    <t>(automatic)</t>
  </si>
  <si>
    <t>Year</t>
  </si>
  <si>
    <t>unitless</t>
  </si>
  <si>
    <t>Units →
Resource Unit Basis ↓</t>
  </si>
  <si>
    <t>Units</t>
  </si>
  <si>
    <t>Years</t>
  </si>
  <si>
    <t>$/unit</t>
  </si>
  <si>
    <t>Mcfh/unit</t>
  </si>
  <si>
    <t>Btu/hr/unit</t>
  </si>
  <si>
    <t>unitless (manual)</t>
  </si>
  <si>
    <t>unitless (automatic)</t>
  </si>
  <si>
    <t>Annual kWh/unit</t>
  </si>
  <si>
    <t>Annual Dth/unit</t>
  </si>
  <si>
    <t>Mcfh</t>
  </si>
  <si>
    <t>Boolean</t>
  </si>
  <si>
    <t>DR Ex. 1</t>
  </si>
  <si>
    <t>Gas Demand Response</t>
  </si>
  <si>
    <t>Dispatchable</t>
  </si>
  <si>
    <t>Zone 1</t>
  </si>
  <si>
    <t>per Program</t>
  </si>
  <si>
    <t>DR Ex. 2</t>
  </si>
  <si>
    <t>Storage Ex. 1</t>
  </si>
  <si>
    <t>Gas/Thermal Storage</t>
  </si>
  <si>
    <t>Zone 2</t>
  </si>
  <si>
    <t>per Unit</t>
  </si>
  <si>
    <t>G2E Ex. 1</t>
  </si>
  <si>
    <t>Gas to Elec. Fuel Switching</t>
  </si>
  <si>
    <t>Intermittent</t>
  </si>
  <si>
    <t>per WH</t>
  </si>
  <si>
    <t>Residential - Water Heat</t>
  </si>
  <si>
    <t>EE Ex. 1</t>
  </si>
  <si>
    <t>Gas Energy Efficiency</t>
  </si>
  <si>
    <t>Zone 3</t>
  </si>
  <si>
    <t>per Furnace</t>
  </si>
  <si>
    <t>Residential - Heating</t>
  </si>
  <si>
    <t>Shipment Ex. 1</t>
  </si>
  <si>
    <t>Other</t>
  </si>
  <si>
    <t>Shipping in gas</t>
  </si>
  <si>
    <t>Name of Developer</t>
  </si>
  <si>
    <t>Warning! One of the lines below either has extra data that won't be</t>
  </si>
  <si>
    <t>Developer Website</t>
  </si>
  <si>
    <t>used or is missing data. Please check column S for the line to fix!</t>
  </si>
  <si>
    <t>Name of Contact</t>
  </si>
  <si>
    <t>Contact Address 1</t>
  </si>
  <si>
    <t>Contact Address 2</t>
  </si>
  <si>
    <t>Contact City</t>
  </si>
  <si>
    <t>Contact State</t>
  </si>
  <si>
    <t>Contact Zip Code</t>
  </si>
  <si>
    <t>Telephone Number</t>
  </si>
  <si>
    <t>Emergency/Mobile Telephone Number</t>
  </si>
  <si>
    <t>Email Address</t>
  </si>
  <si>
    <r>
      <t xml:space="preserve">Resource Characteristics </t>
    </r>
    <r>
      <rPr>
        <b/>
        <sz val="8"/>
        <color rgb="FFFFFFFF"/>
        <rFont val="Calibri"/>
        <family val="2"/>
      </rPr>
      <t>→</t>
    </r>
  </si>
  <si>
    <t>End Use for Energy Savings Resource</t>
  </si>
  <si>
    <t>Electric Savings (kWh)</t>
  </si>
  <si>
    <t>Parameter</t>
  </si>
  <si>
    <t>Value</t>
  </si>
  <si>
    <t>Peak Period Definition</t>
  </si>
  <si>
    <t>Capacity Shortfall</t>
  </si>
  <si>
    <t>Influence by Area of Impact</t>
  </si>
  <si>
    <t>Resource Types and Characteristics</t>
  </si>
  <si>
    <t>Coincidence Factors by End Use</t>
  </si>
  <si>
    <t>Bid Price Options</t>
  </si>
  <si>
    <t>Generation / Savings Types</t>
  </si>
  <si>
    <t>Project Name</t>
  </si>
  <si>
    <t>Canandaigua</t>
  </si>
  <si>
    <t>Start Month</t>
  </si>
  <si>
    <t>End Month</t>
  </si>
  <si>
    <t>Day Type</t>
  </si>
  <si>
    <t>First Hour-Ending</t>
  </si>
  <si>
    <t>Last Hour-Ending</t>
  </si>
  <si>
    <t>Generation Type</t>
  </si>
  <si>
    <t>Net to Gross Factor</t>
  </si>
  <si>
    <t>Loadshape Names</t>
  </si>
  <si>
    <t>Estimated Coincidence</t>
  </si>
  <si>
    <t>Project Type</t>
  </si>
  <si>
    <t>NPA</t>
  </si>
  <si>
    <t>December</t>
  </si>
  <si>
    <t>March</t>
  </si>
  <si>
    <t>All</t>
  </si>
  <si>
    <t>N/A (Enter Coincidence Factor Manually)</t>
  </si>
  <si>
    <t>N/A</t>
  </si>
  <si>
    <t>Service Territory</t>
  </si>
  <si>
    <t>NYSEG</t>
  </si>
  <si>
    <t>Commercial - Heating</t>
  </si>
  <si>
    <t>Contract Start Year</t>
  </si>
  <si>
    <t>Commercial - Water Heat</t>
  </si>
  <si>
    <t>Contract End Year</t>
  </si>
  <si>
    <t>Zone 4</t>
  </si>
  <si>
    <t>Commercial - Process</t>
  </si>
  <si>
    <t>Residential - Cooking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</si>
</sst>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quot;€&quot;#,##0;\-&quot;€&quot;#,##0"/>
    <numFmt numFmtId="165" formatCode="&quot;€&quot;#,##0.00;\-&quot;€&quot;#,##0.00"/>
    <numFmt numFmtId="166" formatCode="#,##0.00_ ;\-#,##0.00\ "/>
    <numFmt numFmtId="167" formatCode="#,##0_ ;\-#,##0\ "/>
    <numFmt numFmtId="168" formatCode="0.0"/>
    <numFmt numFmtId="169" formatCode="mmmm\-yyyy"/>
    <numFmt numFmtId="170" formatCode="&quot;$&quot;#,##0.00"/>
  </numFmts>
  <fonts count="41">
    <font>
      <sz val="8"/>
      <name val="Arial"/>
      <family val="2"/>
    </font>
    <font>
      <sz val="8"/>
      <color theme="1"/>
      <name val="Arial"/>
      <family val="2"/>
    </font>
    <font>
      <sz val="18"/>
      <color theme="3"/>
      <name val="Arial"/>
      <family val="2"/>
      <scheme val="major"/>
    </font>
    <font>
      <sz val="8"/>
      <color rgb="FF006100"/>
      <name val="Arial"/>
      <family val="2"/>
    </font>
    <font>
      <sz val="8"/>
      <color rgb="FF9C0006"/>
      <name val="Arial"/>
      <family val="2"/>
    </font>
    <font>
      <sz val="8"/>
      <color rgb="FF9C5700"/>
      <name val="Arial"/>
      <family val="2"/>
    </font>
    <font>
      <sz val="8"/>
      <color rgb="FF3F3F76"/>
      <name val="Arial"/>
      <family val="2"/>
    </font>
    <font>
      <b/>
      <sz val="8"/>
      <color rgb="FF3F3F3F"/>
      <name val="Arial"/>
      <family val="2"/>
    </font>
    <font>
      <b/>
      <sz val="8"/>
      <color rgb="FFFA7D00"/>
      <name val="Arial"/>
      <family val="2"/>
    </font>
    <font>
      <sz val="8"/>
      <color rgb="FFFA7D00"/>
      <name val="Arial"/>
      <family val="2"/>
    </font>
    <font>
      <b/>
      <sz val="8"/>
      <color theme="0"/>
      <name val="Arial"/>
      <family val="2"/>
    </font>
    <font>
      <sz val="8"/>
      <color rgb="FFFF0000"/>
      <name val="Arial"/>
      <family val="2"/>
    </font>
    <font>
      <i/>
      <sz val="8"/>
      <color rgb="FF7F7F7F"/>
      <name val="Arial"/>
      <family val="2"/>
    </font>
    <font>
      <b/>
      <sz val="8"/>
      <color theme="1"/>
      <name val="Arial"/>
      <family val="2"/>
    </font>
    <font>
      <b/>
      <sz val="13"/>
      <color rgb="FF555759"/>
      <name val="Arial"/>
      <family val="2"/>
    </font>
    <font>
      <sz val="8"/>
      <name val="Arial"/>
      <family val="2"/>
    </font>
    <font>
      <sz val="8"/>
      <color rgb="FF648C1A"/>
      <name val="Arial"/>
      <family val="2"/>
    </font>
    <font>
      <b/>
      <sz val="11"/>
      <color rgb="FF555759"/>
      <name val="Arial"/>
      <family val="2"/>
    </font>
    <font>
      <sz val="8"/>
      <color rgb="FFAC0640"/>
      <name val="Arial"/>
      <family val="2"/>
    </font>
    <font>
      <sz val="8"/>
      <color rgb="FF95D600"/>
      <name val="Arial"/>
      <family val="2"/>
    </font>
    <font>
      <sz val="6"/>
      <color rgb="FF009383"/>
      <name val="Arial"/>
      <family val="2"/>
    </font>
    <font>
      <sz val="7"/>
      <color rgb="FF77797A"/>
      <name val="Arial"/>
      <family val="2"/>
    </font>
    <font>
      <sz val="8"/>
      <color rgb="FF555759"/>
      <name val="Arial"/>
      <family val="2"/>
    </font>
    <font>
      <sz val="8"/>
      <color rgb="FF989A9C"/>
      <name val="Arial"/>
      <family val="2"/>
    </font>
    <font>
      <u/>
      <sz val="8"/>
      <color rgb="FF648C1A"/>
      <name val="Arial"/>
      <family val="2"/>
    </font>
    <font>
      <u/>
      <sz val="8"/>
      <color rgb="FFACDE50"/>
      <name val="Arial"/>
      <family val="2"/>
    </font>
    <font>
      <b/>
      <sz val="8"/>
      <name val="Arial"/>
      <family val="2"/>
    </font>
    <font>
      <b/>
      <sz val="13"/>
      <color rgb="FFFFFFFF"/>
      <name val="Arial"/>
      <family val="2"/>
    </font>
    <font>
      <b/>
      <sz val="11"/>
      <color rgb="FFFFFFFF"/>
      <name val="Arial"/>
      <family val="2"/>
    </font>
    <font>
      <b/>
      <sz val="8"/>
      <color rgb="FFFFFFFF"/>
      <name val="Arial"/>
      <family val="2"/>
    </font>
    <font>
      <b/>
      <sz val="10"/>
      <color rgb="FFFFFFFF"/>
      <name val="Arial"/>
      <family val="2"/>
    </font>
    <font>
      <sz val="8"/>
      <color rgb="FFFFFFFF"/>
      <name val="Arial"/>
      <family val="2"/>
    </font>
    <font>
      <b/>
      <sz val="8"/>
      <color rgb="FF555759"/>
      <name val="Arial"/>
      <family val="2"/>
    </font>
    <font>
      <sz val="8"/>
      <color rgb="FFF07D05"/>
      <name val="Arial"/>
      <family val="2"/>
    </font>
    <font>
      <sz val="8"/>
      <color rgb="FF006579"/>
      <name val="Arial"/>
      <family val="2"/>
    </font>
    <font>
      <b/>
      <sz val="10"/>
      <color rgb="FF555759"/>
      <name val="Arial"/>
      <family val="2"/>
    </font>
    <font>
      <b/>
      <sz val="8"/>
      <color rgb="FF3F4143"/>
      <name val="Arial"/>
      <family val="2"/>
    </font>
    <font>
      <sz val="8"/>
      <color theme="5" tint="-0.499984740745262"/>
      <name val="Arial"/>
      <family val="2"/>
    </font>
    <font>
      <sz val="10"/>
      <name val="Arial"/>
      <family val="2"/>
    </font>
    <font>
      <b/>
      <sz val="8"/>
      <color rgb="FFFFFFFF"/>
      <name val="Calibri"/>
      <family val="2"/>
    </font>
    <font>
      <sz val="8"/>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1D1"/>
        <bgColor indexed="64"/>
      </patternFill>
    </fill>
    <fill>
      <patternFill patternType="solid">
        <fgColor rgb="FFDCDDDE"/>
        <bgColor indexed="64"/>
      </patternFill>
    </fill>
    <fill>
      <patternFill patternType="solid">
        <fgColor rgb="FFFFE3A2"/>
        <bgColor indexed="64"/>
      </patternFill>
    </fill>
    <fill>
      <patternFill patternType="solid">
        <fgColor rgb="FFFAD7D3"/>
        <bgColor indexed="64"/>
      </patternFill>
    </fill>
    <fill>
      <patternFill patternType="solid">
        <fgColor rgb="FF648C1A"/>
        <bgColor indexed="64"/>
      </patternFill>
    </fill>
    <fill>
      <patternFill patternType="solid">
        <fgColor rgb="FFEDFFC4"/>
        <bgColor indexed="64"/>
      </patternFill>
    </fill>
    <fill>
      <patternFill patternType="solid">
        <fgColor rgb="FFC1EEFF"/>
        <bgColor indexed="64"/>
      </patternFill>
    </fill>
    <fill>
      <patternFill patternType="solid">
        <fgColor rgb="FF555759"/>
        <bgColor indexed="64"/>
      </patternFill>
    </fill>
    <fill>
      <patternFill patternType="solid">
        <fgColor rgb="FF95D600"/>
        <bgColor indexed="64"/>
      </patternFill>
    </fill>
    <fill>
      <patternFill patternType="solid">
        <fgColor rgb="FF006579"/>
        <bgColor indexed="64"/>
      </patternFill>
    </fill>
    <fill>
      <patternFill patternType="solid">
        <fgColor rgb="FF009383"/>
        <bgColor indexed="64"/>
      </patternFill>
    </fill>
    <fill>
      <patternFill patternType="solid">
        <fgColor rgb="FFF07D05"/>
        <bgColor indexed="64"/>
      </patternFill>
    </fill>
    <fill>
      <patternFill patternType="solid">
        <fgColor rgb="FFAC0640"/>
        <bgColor indexed="64"/>
      </patternFill>
    </fill>
    <fill>
      <patternFill patternType="solid">
        <fgColor rgb="FFEAF7CC"/>
        <bgColor indexed="64"/>
      </patternFill>
    </fill>
    <fill>
      <patternFill patternType="solid">
        <fgColor rgb="FFFAD8D5"/>
        <bgColor indexed="64"/>
      </patternFill>
    </fill>
    <fill>
      <patternFill patternType="solid">
        <fgColor rgb="FFFFF1D0"/>
        <bgColor indexed="64"/>
      </patternFill>
    </fill>
    <fill>
      <patternFill patternType="solid">
        <fgColor rgb="FFFEE4CB"/>
        <bgColor indexed="64"/>
      </patternFill>
    </fill>
    <fill>
      <patternFill patternType="solid">
        <fgColor rgb="FFF7E2FA"/>
        <bgColor indexed="64"/>
      </patternFill>
    </fill>
    <fill>
      <patternFill patternType="solid">
        <fgColor rgb="FFDDF2B8"/>
        <bgColor indexed="64"/>
      </patternFill>
    </fill>
    <fill>
      <patternFill patternType="solid">
        <fgColor rgb="FFCCEB8D"/>
        <bgColor indexed="64"/>
      </patternFill>
    </fill>
    <fill>
      <patternFill patternType="solid">
        <fgColor rgb="FFF2F2F2"/>
        <bgColor indexed="64"/>
      </patternFill>
    </fill>
    <fill>
      <patternFill patternType="solid">
        <fgColor theme="1" tint="-0.49998474074526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1"/>
        <bgColor indexed="64"/>
      </patternFill>
    </fill>
    <fill>
      <patternFill patternType="solid">
        <fgColor theme="6" tint="0.79998168889431442"/>
        <bgColor indexed="64"/>
      </patternFill>
    </fill>
  </fills>
  <borders count="3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95D600"/>
      </bottom>
      <diagonal/>
    </border>
    <border>
      <left/>
      <right/>
      <top/>
      <bottom style="medium">
        <color rgb="FF95D600"/>
      </bottom>
      <diagonal/>
    </border>
    <border>
      <left style="hair">
        <color rgb="FFB9BBBD"/>
      </left>
      <right style="hair">
        <color rgb="FFB9BBBD"/>
      </right>
      <top style="hair">
        <color rgb="FFB9BBBD"/>
      </top>
      <bottom style="hair">
        <color rgb="FFB9BBBD"/>
      </bottom>
      <diagonal/>
    </border>
    <border>
      <left style="hair">
        <color rgb="FFBBBCBD"/>
      </left>
      <right style="hair">
        <color rgb="FFBBBCBD"/>
      </right>
      <top style="hair">
        <color rgb="FFBBBCBD"/>
      </top>
      <bottom style="hair">
        <color rgb="FFBBBCBD"/>
      </bottom>
      <diagonal/>
    </border>
    <border>
      <left style="hair">
        <color rgb="FFBBBCBD"/>
      </left>
      <right style="hair">
        <color rgb="FFBBBCBD"/>
      </right>
      <top style="hair">
        <color rgb="FFBBBCBD"/>
      </top>
      <bottom style="thin">
        <color rgb="FF555759"/>
      </bottom>
      <diagonal/>
    </border>
    <border>
      <left/>
      <right/>
      <top/>
      <bottom style="hair">
        <color rgb="FF95D600"/>
      </bottom>
      <diagonal/>
    </border>
    <border>
      <left/>
      <right/>
      <top/>
      <bottom style="thin">
        <color rgb="FF95D600"/>
      </bottom>
      <diagonal/>
    </border>
    <border>
      <left/>
      <right/>
      <top/>
      <bottom style="hair">
        <color rgb="FFBBBCBD"/>
      </bottom>
      <diagonal/>
    </border>
    <border>
      <left/>
      <right/>
      <top style="thin">
        <color rgb="FF555759"/>
      </top>
      <bottom/>
      <diagonal/>
    </border>
    <border>
      <left style="hair">
        <color rgb="FFDCDDDE"/>
      </left>
      <right style="hair">
        <color rgb="FFDCDDDE"/>
      </right>
      <top style="hair">
        <color rgb="FFDCDDDE"/>
      </top>
      <bottom style="hair">
        <color rgb="FFDCDDDE"/>
      </bottom>
      <diagonal/>
    </border>
    <border>
      <left style="hair">
        <color rgb="FF006579"/>
      </left>
      <right style="hair">
        <color rgb="FF006579"/>
      </right>
      <top style="hair">
        <color rgb="FF006579"/>
      </top>
      <bottom style="hair">
        <color rgb="FF006579"/>
      </bottom>
      <diagonal/>
    </border>
    <border>
      <left/>
      <right/>
      <top style="thin">
        <color rgb="FF555759"/>
      </top>
      <bottom style="thin">
        <color rgb="FF555759"/>
      </bottom>
      <diagonal/>
    </border>
    <border>
      <left/>
      <right/>
      <top style="thin">
        <color rgb="FF555759"/>
      </top>
      <bottom style="medium">
        <color rgb="FF555759"/>
      </bottom>
      <diagonal/>
    </border>
    <border>
      <left/>
      <right style="hair">
        <color rgb="FFBBBCBD"/>
      </right>
      <top style="hair">
        <color rgb="FFBBBCBD"/>
      </top>
      <bottom style="thin">
        <color rgb="FF555759"/>
      </bottom>
      <diagonal/>
    </border>
    <border>
      <left/>
      <right style="hair">
        <color rgb="FFB9BBBD"/>
      </right>
      <top style="hair">
        <color rgb="FFB9BBBD"/>
      </top>
      <bottom style="hair">
        <color rgb="FFB9BBBD"/>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hair">
        <color rgb="FFBBBCBD"/>
      </left>
      <right/>
      <top style="medium">
        <color rgb="FF95D600"/>
      </top>
      <bottom style="thin">
        <color rgb="FF555759"/>
      </bottom>
      <diagonal/>
    </border>
    <border>
      <left/>
      <right style="hair">
        <color rgb="FFBBBCBD"/>
      </right>
      <top style="medium">
        <color rgb="FF95D600"/>
      </top>
      <bottom style="thin">
        <color rgb="FF555759"/>
      </bottom>
      <diagonal/>
    </border>
  </borders>
  <cellStyleXfs count="77">
    <xf numFmtId="0" fontId="0" fillId="0" borderId="0"/>
    <xf numFmtId="0" fontId="2" fillId="0" borderId="0" applyNumberFormat="0" applyFill="0" applyBorder="0" applyAlignment="0" applyProtection="0"/>
    <xf numFmtId="0" fontId="27" fillId="16" borderId="7" applyNumberFormat="0"/>
    <xf numFmtId="0" fontId="28" fillId="16" borderId="8" applyNumberFormat="0" applyAlignment="0"/>
    <xf numFmtId="0" fontId="30" fillId="16" borderId="8" applyNumberFormat="0" applyAlignment="0"/>
    <xf numFmtId="0" fontId="29" fillId="16" borderId="8" applyNumberFormat="0" applyAlignment="0"/>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5" borderId="1" applyNumberFormat="0" applyAlignment="0" applyProtection="0"/>
    <xf numFmtId="0" fontId="7" fillId="6" borderId="2" applyNumberFormat="0" applyAlignment="0" applyProtection="0"/>
    <xf numFmtId="0" fontId="8" fillId="6" borderId="1" applyNumberFormat="0" applyAlignment="0" applyProtection="0"/>
    <xf numFmtId="0" fontId="9" fillId="0" borderId="3" applyNumberFormat="0" applyFill="0" applyAlignment="0" applyProtection="0"/>
    <xf numFmtId="0" fontId="10" fillId="7" borderId="4" applyNumberFormat="0" applyAlignment="0" applyProtection="0"/>
    <xf numFmtId="0" fontId="11" fillId="0" borderId="0" applyNumberFormat="0" applyFill="0" applyBorder="0" applyAlignment="0" applyProtection="0"/>
    <xf numFmtId="0" fontId="1" fillId="8" borderId="5" applyNumberFormat="0" applyFont="0" applyAlignment="0" applyProtection="0"/>
    <xf numFmtId="0" fontId="12" fillId="0" borderId="0" applyNumberFormat="0" applyFill="0" applyBorder="0" applyAlignment="0" applyProtection="0"/>
    <xf numFmtId="0" fontId="13" fillId="0" borderId="6" applyNumberFormat="0" applyFill="0" applyAlignment="0" applyProtection="0"/>
    <xf numFmtId="0" fontId="16" fillId="0" borderId="0" applyNumberFormat="0" applyFill="0" applyBorder="0" applyAlignment="0">
      <alignment vertical="top"/>
    </xf>
    <xf numFmtId="0" fontId="15" fillId="9" borderId="9" applyNumberFormat="0" applyAlignment="0">
      <alignment vertical="top"/>
      <protection locked="0"/>
    </xf>
    <xf numFmtId="0" fontId="15" fillId="10" borderId="0" applyNumberFormat="0" applyBorder="0" applyAlignment="0">
      <alignment vertical="top"/>
      <protection locked="0"/>
    </xf>
    <xf numFmtId="0" fontId="15" fillId="11" borderId="9" applyNumberFormat="0" applyAlignment="0">
      <alignment vertical="top"/>
      <protection locked="0"/>
    </xf>
    <xf numFmtId="0" fontId="18" fillId="12" borderId="0" applyNumberFormat="0" applyBorder="0" applyAlignment="0">
      <alignment vertical="top"/>
    </xf>
    <xf numFmtId="0" fontId="20" fillId="0" borderId="0" applyNumberFormat="0" applyFill="0" applyBorder="0" applyAlignment="0"/>
    <xf numFmtId="0" fontId="21" fillId="0" borderId="0" applyNumberFormat="0" applyFill="0" applyBorder="0"/>
    <xf numFmtId="0" fontId="29" fillId="13" borderId="9" applyNumberFormat="0" applyAlignment="0">
      <alignment vertical="top"/>
    </xf>
    <xf numFmtId="0" fontId="15" fillId="0" borderId="9" applyNumberFormat="0" applyAlignment="0">
      <alignment vertical="top"/>
      <protection locked="0"/>
    </xf>
    <xf numFmtId="0" fontId="37" fillId="9" borderId="9" applyNumberFormat="0" applyAlignment="0">
      <alignment vertical="top"/>
      <protection locked="0"/>
    </xf>
    <xf numFmtId="0" fontId="23" fillId="0" borderId="0" applyNumberFormat="0" applyFill="0" applyBorder="0">
      <alignment horizontal="right"/>
    </xf>
    <xf numFmtId="0" fontId="25" fillId="0" borderId="0" applyNumberFormat="0" applyFill="0" applyBorder="0" applyAlignment="0">
      <alignment vertical="top"/>
    </xf>
    <xf numFmtId="0" fontId="24" fillId="0" borderId="0" applyNumberFormat="0" applyFill="0" applyBorder="0" applyAlignment="0">
      <alignment vertical="top"/>
    </xf>
    <xf numFmtId="0" fontId="26" fillId="0" borderId="11" applyNumberFormat="0" applyFill="0">
      <alignment vertical="center" wrapText="1"/>
    </xf>
    <xf numFmtId="0" fontId="27" fillId="16" borderId="7" applyNumberFormat="0"/>
    <xf numFmtId="0" fontId="15" fillId="0" borderId="9" applyNumberFormat="0" applyFill="0"/>
    <xf numFmtId="0" fontId="29" fillId="17" borderId="0" applyNumberFormat="0">
      <alignment vertical="center" wrapText="1"/>
    </xf>
    <xf numFmtId="0" fontId="15" fillId="0" borderId="12" applyNumberFormat="0"/>
    <xf numFmtId="0" fontId="29" fillId="16" borderId="8" applyNumberFormat="0">
      <alignment vertical="center" wrapText="1"/>
    </xf>
    <xf numFmtId="0" fontId="15" fillId="0" borderId="14" applyNumberFormat="0" applyFill="0"/>
    <xf numFmtId="0" fontId="30" fillId="16" borderId="8" applyNumberFormat="0"/>
    <xf numFmtId="0" fontId="28" fillId="16" borderId="8" applyNumberFormat="0"/>
    <xf numFmtId="0" fontId="31" fillId="13" borderId="0" applyNumberFormat="0" applyBorder="0" applyAlignment="0"/>
    <xf numFmtId="0" fontId="31" fillId="18" borderId="0" applyNumberFormat="0" applyBorder="0" applyAlignment="0"/>
    <xf numFmtId="0" fontId="31" fillId="19" borderId="0" applyNumberFormat="0" applyBorder="0" applyAlignment="0"/>
    <xf numFmtId="0" fontId="31" fillId="20" borderId="0" applyNumberFormat="0" applyBorder="0" applyAlignment="0"/>
    <xf numFmtId="0" fontId="31" fillId="21" borderId="0" applyNumberFormat="0" applyBorder="0" applyAlignment="0"/>
    <xf numFmtId="0" fontId="15" fillId="25" borderId="9" applyNumberFormat="0" applyAlignment="0">
      <alignment vertical="top"/>
    </xf>
    <xf numFmtId="0" fontId="22" fillId="0" borderId="15" applyNumberFormat="0" applyFill="0" applyAlignment="0">
      <alignment vertical="top"/>
    </xf>
    <xf numFmtId="0" fontId="18" fillId="23" borderId="0" applyNumberFormat="0" applyBorder="0" applyAlignment="0"/>
    <xf numFmtId="0" fontId="19" fillId="22" borderId="0" applyNumberFormat="0" applyBorder="0" applyAlignment="0" applyProtection="0"/>
    <xf numFmtId="0" fontId="33" fillId="9" borderId="0" applyNumberFormat="0" applyBorder="0" applyAlignment="0" applyProtection="0"/>
    <xf numFmtId="0" fontId="15" fillId="15" borderId="9" applyNumberFormat="0" applyAlignment="0"/>
    <xf numFmtId="0" fontId="34" fillId="0" borderId="17" applyNumberFormat="0" applyFill="0" applyAlignment="0"/>
    <xf numFmtId="0" fontId="16" fillId="0" borderId="0" applyNumberFormat="0" applyFill="0" applyBorder="0" applyAlignment="0"/>
    <xf numFmtId="0" fontId="15" fillId="24" borderId="9" applyNumberFormat="0" applyAlignment="0" applyProtection="0"/>
    <xf numFmtId="0" fontId="15" fillId="10" borderId="0" applyNumberFormat="0" applyAlignment="0"/>
    <xf numFmtId="0" fontId="16" fillId="0" borderId="0" applyNumberFormat="0" applyFill="0" applyAlignment="0"/>
    <xf numFmtId="0" fontId="15" fillId="14" borderId="16" applyNumberFormat="0" applyAlignment="0"/>
    <xf numFmtId="0" fontId="18" fillId="12" borderId="0" applyNumberFormat="0" applyBorder="0" applyAlignment="0"/>
    <xf numFmtId="0" fontId="14" fillId="0" borderId="0" applyNumberFormat="0" applyFill="0"/>
    <xf numFmtId="0" fontId="32" fillId="0" borderId="19" applyNumberFormat="0" applyFill="0" applyAlignment="0" applyProtection="0"/>
    <xf numFmtId="166" fontId="15" fillId="0" borderId="0" applyFill="0" applyBorder="0" applyAlignment="0" applyProtection="0"/>
    <xf numFmtId="167" fontId="15" fillId="0" borderId="0" applyFill="0" applyBorder="0" applyAlignment="0" applyProtection="0"/>
    <xf numFmtId="165" fontId="15" fillId="0" borderId="0" applyFill="0" applyBorder="0" applyAlignment="0" applyProtection="0"/>
    <xf numFmtId="164" fontId="15" fillId="0" borderId="0" applyFill="0" applyBorder="0" applyAlignment="0" applyProtection="0"/>
    <xf numFmtId="9" fontId="15" fillId="0" borderId="0" applyFill="0" applyBorder="0" applyAlignment="0" applyProtection="0"/>
    <xf numFmtId="0" fontId="31" fillId="17" borderId="0" applyNumberFormat="0" applyBorder="0" applyAlignment="0"/>
    <xf numFmtId="0" fontId="36" fillId="0" borderId="0" applyNumberFormat="0" applyFill="0" applyBorder="0" applyAlignment="0"/>
    <xf numFmtId="0" fontId="26" fillId="0" borderId="18" applyNumberFormat="0" applyFill="0" applyAlignment="0"/>
    <xf numFmtId="0" fontId="14" fillId="29" borderId="7" applyNumberFormat="0" applyAlignment="0"/>
    <xf numFmtId="0" fontId="17" fillId="29" borderId="8" applyNumberFormat="0" applyAlignment="0"/>
    <xf numFmtId="0" fontId="35" fillId="29" borderId="13" applyNumberFormat="0" applyAlignment="0"/>
    <xf numFmtId="0" fontId="15" fillId="14" borderId="10" applyNumberFormat="0" applyAlignment="0"/>
    <xf numFmtId="0" fontId="15" fillId="27" borderId="10" applyNumberFormat="0" applyAlignment="0"/>
    <xf numFmtId="0" fontId="15" fillId="28" borderId="10" applyNumberFormat="0" applyAlignment="0"/>
    <xf numFmtId="0" fontId="15" fillId="15" borderId="10" applyNumberFormat="0" applyAlignment="0"/>
    <xf numFmtId="0" fontId="15" fillId="26" borderId="10" applyNumberFormat="0" applyAlignment="0"/>
    <xf numFmtId="0" fontId="38" fillId="0" borderId="0"/>
  </cellStyleXfs>
  <cellXfs count="92">
    <xf numFmtId="0" fontId="0" fillId="0" borderId="0" xfId="0"/>
    <xf numFmtId="0" fontId="16" fillId="0" borderId="0" xfId="18">
      <alignment vertical="top"/>
    </xf>
    <xf numFmtId="0" fontId="0" fillId="9" borderId="9" xfId="19" applyFont="1">
      <alignment vertical="top"/>
      <protection locked="0"/>
    </xf>
    <xf numFmtId="0" fontId="0" fillId="11" borderId="9" xfId="21" applyFont="1">
      <alignment vertical="top"/>
      <protection locked="0"/>
    </xf>
    <xf numFmtId="0" fontId="29" fillId="16" borderId="8" xfId="36">
      <alignment vertical="center" wrapText="1"/>
    </xf>
    <xf numFmtId="0" fontId="36" fillId="0" borderId="0" xfId="66"/>
    <xf numFmtId="0" fontId="23" fillId="0" borderId="0" xfId="28">
      <alignment horizontal="right"/>
    </xf>
    <xf numFmtId="0" fontId="27" fillId="16" borderId="7" xfId="32"/>
    <xf numFmtId="0" fontId="26" fillId="0" borderId="11" xfId="31">
      <alignment vertical="center" wrapText="1"/>
    </xf>
    <xf numFmtId="0" fontId="15" fillId="9" borderId="9" xfId="19" applyAlignment="1">
      <protection locked="0"/>
    </xf>
    <xf numFmtId="0" fontId="15" fillId="11" borderId="9" xfId="21" applyAlignment="1">
      <protection locked="0"/>
    </xf>
    <xf numFmtId="0" fontId="15" fillId="14" borderId="10" xfId="71" applyAlignment="1"/>
    <xf numFmtId="0" fontId="26" fillId="0" borderId="11" xfId="31" applyFill="1">
      <alignment vertical="center" wrapText="1"/>
    </xf>
    <xf numFmtId="0" fontId="0" fillId="11" borderId="9" xfId="21" applyFont="1" applyAlignment="1">
      <protection locked="0"/>
    </xf>
    <xf numFmtId="0" fontId="0" fillId="14" borderId="10" xfId="71" applyFont="1" applyAlignment="1">
      <alignment vertical="top"/>
    </xf>
    <xf numFmtId="0" fontId="0" fillId="27" borderId="10" xfId="72" applyFont="1" applyAlignment="1">
      <alignment vertical="top"/>
    </xf>
    <xf numFmtId="9" fontId="15" fillId="14" borderId="10" xfId="64" applyFill="1" applyBorder="1" applyAlignment="1"/>
    <xf numFmtId="9" fontId="15" fillId="0" borderId="0" xfId="64"/>
    <xf numFmtId="0" fontId="0" fillId="9" borderId="9" xfId="19" applyFont="1" applyAlignment="1">
      <protection locked="0"/>
    </xf>
    <xf numFmtId="167" fontId="15" fillId="9" borderId="9" xfId="61" applyFill="1" applyBorder="1" applyAlignment="1" applyProtection="1">
      <protection locked="0"/>
    </xf>
    <xf numFmtId="170" fontId="15" fillId="9" borderId="9" xfId="19" applyNumberFormat="1" applyAlignment="1">
      <protection locked="0"/>
    </xf>
    <xf numFmtId="0" fontId="16" fillId="0" borderId="0" xfId="18" applyAlignment="1"/>
    <xf numFmtId="0" fontId="16" fillId="0" borderId="0" xfId="18" applyAlignment="1">
      <alignment horizontal="left"/>
    </xf>
    <xf numFmtId="170" fontId="15" fillId="0" borderId="12" xfId="35" applyNumberFormat="1"/>
    <xf numFmtId="0" fontId="15" fillId="15" borderId="9" xfId="50"/>
    <xf numFmtId="170" fontId="15" fillId="15" borderId="9" xfId="50" applyNumberFormat="1"/>
    <xf numFmtId="0" fontId="0" fillId="31" borderId="0" xfId="0" applyFill="1"/>
    <xf numFmtId="0" fontId="0" fillId="32" borderId="0" xfId="0" applyFill="1"/>
    <xf numFmtId="0" fontId="26" fillId="32" borderId="0" xfId="0" applyFont="1" applyFill="1"/>
    <xf numFmtId="0" fontId="26" fillId="31" borderId="0" xfId="0" applyFont="1" applyFill="1"/>
    <xf numFmtId="0" fontId="0" fillId="0" borderId="9" xfId="33" applyFont="1"/>
    <xf numFmtId="0" fontId="25" fillId="0" borderId="0" xfId="29" applyAlignment="1"/>
    <xf numFmtId="0" fontId="36" fillId="32" borderId="0" xfId="66" applyFill="1"/>
    <xf numFmtId="0" fontId="26" fillId="0" borderId="20" xfId="31" applyFill="1" applyBorder="1">
      <alignment vertical="center" wrapText="1"/>
    </xf>
    <xf numFmtId="0" fontId="0" fillId="9" borderId="21" xfId="19" applyFont="1" applyBorder="1" applyAlignment="1">
      <protection locked="0"/>
    </xf>
    <xf numFmtId="0" fontId="15" fillId="9" borderId="21" xfId="19" applyBorder="1" applyAlignment="1">
      <protection locked="0"/>
    </xf>
    <xf numFmtId="0" fontId="26" fillId="0" borderId="20" xfId="31" applyBorder="1">
      <alignment vertical="center" wrapText="1"/>
    </xf>
    <xf numFmtId="168" fontId="15" fillId="14" borderId="10" xfId="71" applyNumberFormat="1" applyAlignment="1"/>
    <xf numFmtId="0" fontId="40" fillId="30" borderId="9" xfId="21" applyFont="1" applyFill="1">
      <alignment vertical="top"/>
      <protection locked="0"/>
    </xf>
    <xf numFmtId="0" fontId="25" fillId="33" borderId="9" xfId="29" applyFill="1" applyBorder="1" applyAlignment="1"/>
    <xf numFmtId="9" fontId="15" fillId="9" borderId="9" xfId="64" applyFill="1" applyBorder="1" applyAlignment="1" applyProtection="1">
      <protection locked="0"/>
    </xf>
    <xf numFmtId="0" fontId="0" fillId="0" borderId="0" xfId="0" applyAlignment="1">
      <alignment horizontal="left"/>
    </xf>
    <xf numFmtId="0" fontId="29" fillId="16" borderId="8" xfId="36" applyAlignment="1">
      <alignment horizontal="left" vertical="center" wrapText="1"/>
    </xf>
    <xf numFmtId="0" fontId="15" fillId="0" borderId="12" xfId="35" applyAlignment="1">
      <alignment horizontal="left"/>
    </xf>
    <xf numFmtId="0" fontId="26" fillId="0" borderId="18" xfId="67" applyFill="1" applyAlignment="1">
      <alignment horizontal="left" vertical="center" wrapText="1"/>
    </xf>
    <xf numFmtId="168" fontId="15" fillId="0" borderId="12" xfId="35" applyNumberFormat="1" applyAlignment="1">
      <alignment horizontal="left"/>
    </xf>
    <xf numFmtId="0" fontId="26" fillId="0" borderId="18" xfId="67" applyAlignment="1">
      <alignment horizontal="left"/>
    </xf>
    <xf numFmtId="9" fontId="15" fillId="0" borderId="12" xfId="64" applyBorder="1" applyAlignment="1">
      <alignment horizontal="left"/>
    </xf>
    <xf numFmtId="0" fontId="0" fillId="0" borderId="12" xfId="35" applyFont="1" applyAlignment="1">
      <alignment horizontal="left"/>
    </xf>
    <xf numFmtId="0" fontId="20" fillId="0" borderId="0" xfId="23"/>
    <xf numFmtId="0" fontId="18" fillId="12" borderId="22" xfId="57" applyBorder="1"/>
    <xf numFmtId="0" fontId="18" fillId="12" borderId="23" xfId="57" applyBorder="1"/>
    <xf numFmtId="0" fontId="18" fillId="12" borderId="24" xfId="57" applyBorder="1"/>
    <xf numFmtId="0" fontId="18" fillId="12" borderId="25" xfId="57" applyBorder="1"/>
    <xf numFmtId="0" fontId="18" fillId="12" borderId="26" xfId="57" applyBorder="1"/>
    <xf numFmtId="0" fontId="18" fillId="12" borderId="27" xfId="57" applyBorder="1"/>
    <xf numFmtId="167" fontId="15" fillId="14" borderId="10" xfId="61" applyFill="1" applyBorder="1"/>
    <xf numFmtId="0" fontId="23" fillId="0" borderId="0" xfId="28" applyAlignment="1">
      <alignment horizontal="left"/>
    </xf>
    <xf numFmtId="0" fontId="40" fillId="0" borderId="0" xfId="0" applyFont="1"/>
    <xf numFmtId="0" fontId="26" fillId="0" borderId="18" xfId="67" applyAlignment="1">
      <alignment horizontal="left" wrapText="1"/>
    </xf>
    <xf numFmtId="0" fontId="15" fillId="0" borderId="9" xfId="33" applyFill="1"/>
    <xf numFmtId="0" fontId="15" fillId="0" borderId="9" xfId="33"/>
    <xf numFmtId="9" fontId="15" fillId="0" borderId="9" xfId="33" applyNumberFormat="1"/>
    <xf numFmtId="167" fontId="15" fillId="0" borderId="9" xfId="33" applyNumberFormat="1"/>
    <xf numFmtId="170" fontId="15" fillId="0" borderId="9" xfId="33" applyNumberFormat="1"/>
    <xf numFmtId="168" fontId="15" fillId="0" borderId="9" xfId="33" applyNumberFormat="1"/>
    <xf numFmtId="0" fontId="15" fillId="15" borderId="9" xfId="33" applyFill="1"/>
    <xf numFmtId="0" fontId="15" fillId="30" borderId="9" xfId="33" applyFill="1"/>
    <xf numFmtId="9" fontId="15" fillId="15" borderId="9" xfId="33" applyNumberFormat="1" applyFill="1"/>
    <xf numFmtId="167" fontId="15" fillId="15" borderId="9" xfId="33" applyNumberFormat="1" applyFill="1"/>
    <xf numFmtId="170" fontId="15" fillId="15" borderId="9" xfId="33" applyNumberFormat="1" applyFill="1"/>
    <xf numFmtId="168" fontId="15" fillId="15" borderId="9" xfId="33" applyNumberFormat="1" applyFill="1"/>
    <xf numFmtId="0" fontId="15" fillId="34" borderId="9" xfId="33" applyFill="1"/>
    <xf numFmtId="9" fontId="15" fillId="30" borderId="9" xfId="33" applyNumberFormat="1" applyFill="1"/>
    <xf numFmtId="167" fontId="15" fillId="30" borderId="9" xfId="33" applyNumberFormat="1" applyFill="1"/>
    <xf numFmtId="9" fontId="15" fillId="0" borderId="9" xfId="33" applyNumberFormat="1" applyFill="1"/>
    <xf numFmtId="167" fontId="15" fillId="0" borderId="9" xfId="33" applyNumberFormat="1" applyFill="1"/>
    <xf numFmtId="167" fontId="15" fillId="34" borderId="9" xfId="33" applyNumberFormat="1" applyFill="1"/>
    <xf numFmtId="0" fontId="0" fillId="15" borderId="9" xfId="33" applyFont="1" applyFill="1"/>
    <xf numFmtId="18" fontId="0" fillId="0" borderId="12" xfId="35" applyNumberFormat="1" applyFont="1" applyAlignment="1">
      <alignment horizontal="left"/>
    </xf>
    <xf numFmtId="18" fontId="15" fillId="0" borderId="12" xfId="35" applyNumberFormat="1" applyAlignment="1">
      <alignment horizontal="left"/>
    </xf>
    <xf numFmtId="0" fontId="29" fillId="16" borderId="8" xfId="36" applyAlignment="1">
      <alignment horizontal="left" vertical="center" wrapText="1"/>
    </xf>
    <xf numFmtId="0" fontId="29" fillId="16" borderId="8" xfId="36" applyAlignment="1">
      <alignment horizontal="center" vertical="center" wrapText="1"/>
    </xf>
    <xf numFmtId="0" fontId="26" fillId="0" borderId="28" xfId="31" applyFill="1" applyBorder="1" applyAlignment="1">
      <alignment horizontal="center" vertical="center" wrapText="1"/>
    </xf>
    <xf numFmtId="0" fontId="26" fillId="0" borderId="29" xfId="31" applyFill="1" applyBorder="1" applyAlignment="1">
      <alignment horizontal="center" vertical="center" wrapText="1"/>
    </xf>
    <xf numFmtId="169" fontId="27" fillId="16" borderId="7" xfId="32" applyNumberFormat="1" applyAlignment="1"/>
    <xf numFmtId="0" fontId="28" fillId="16" borderId="8" xfId="3" applyAlignment="1"/>
    <xf numFmtId="0" fontId="28" fillId="16" borderId="8" xfId="39" applyAlignment="1"/>
    <xf numFmtId="0" fontId="29" fillId="16" borderId="8" xfId="36" applyAlignment="1">
      <alignment vertical="center" wrapText="1"/>
    </xf>
    <xf numFmtId="0" fontId="29" fillId="16" borderId="0" xfId="36" applyBorder="1" applyAlignment="1">
      <alignment vertical="center" wrapText="1"/>
    </xf>
    <xf numFmtId="0" fontId="15" fillId="15" borderId="9" xfId="33" applyFill="1" applyAlignment="1"/>
    <xf numFmtId="0" fontId="15" fillId="0" borderId="9" xfId="33" applyAlignment="1"/>
  </cellXfs>
  <cellStyles count="77">
    <cellStyle name="Bad" xfId="7" builtinId="27" hidden="1"/>
    <cellStyle name="Bad" xfId="47" builtinId="27" customBuiltin="1"/>
    <cellStyle name="Calculation" xfId="11" builtinId="22" hidden="1"/>
    <cellStyle name="Calculation" xfId="50" builtinId="22" customBuiltin="1"/>
    <cellStyle name="Check Cell" xfId="13" builtinId="23" hidden="1"/>
    <cellStyle name="Check Cell" xfId="51" builtinId="23" customBuiltin="1"/>
    <cellStyle name="Comma" xfId="60" builtinId="3" customBuiltin="1"/>
    <cellStyle name="Comma [0]" xfId="61" builtinId="6" customBuiltin="1"/>
    <cellStyle name="Currency" xfId="62" builtinId="4" customBuiltin="1"/>
    <cellStyle name="Currency [0]" xfId="63" builtinId="7" customBuiltin="1"/>
    <cellStyle name="Explanatory Text" xfId="16" builtinId="53" hidden="1"/>
    <cellStyle name="Explanatory Text" xfId="52" builtinId="53" customBuiltin="1"/>
    <cellStyle name="Followed Hyperlink" xfId="30" builtinId="9" customBuiltin="1"/>
    <cellStyle name="Good" xfId="6" builtinId="26" hidden="1"/>
    <cellStyle name="Good" xfId="48"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29" builtinId="8" customBuiltin="1"/>
    <cellStyle name="Input" xfId="9" builtinId="20" hidden="1"/>
    <cellStyle name="Input" xfId="53" builtinId="20" customBuiltin="1"/>
    <cellStyle name="Linked Cell" xfId="12" builtinId="24" hidden="1"/>
    <cellStyle name="Linked Cell" xfId="54" builtinId="24" customBuiltin="1"/>
    <cellStyle name="N_Accent07" xfId="65" xr:uid="{00000000-0005-0000-0000-000018000000}"/>
    <cellStyle name="N_Accent08" xfId="40" xr:uid="{00000000-0005-0000-0000-000019000000}"/>
    <cellStyle name="N_Accent09" xfId="41" xr:uid="{00000000-0005-0000-0000-00001A000000}"/>
    <cellStyle name="N_Accent10" xfId="42" xr:uid="{00000000-0005-0000-0000-00001B000000}"/>
    <cellStyle name="N_Accent11" xfId="43" xr:uid="{00000000-0005-0000-0000-00001C000000}"/>
    <cellStyle name="N_Accent12" xfId="44" xr:uid="{00000000-0005-0000-0000-00001D000000}"/>
    <cellStyle name="N_Calc1" xfId="71" xr:uid="{00000000-0005-0000-0000-00001E000000}"/>
    <cellStyle name="N_Calc2" xfId="72" xr:uid="{00000000-0005-0000-0000-00001F000000}"/>
    <cellStyle name="N_Calc3" xfId="73" xr:uid="{00000000-0005-0000-0000-000020000000}"/>
    <cellStyle name="N_Calc4" xfId="74" xr:uid="{00000000-0005-0000-0000-000021000000}"/>
    <cellStyle name="N_Calc5" xfId="75" xr:uid="{00000000-0005-0000-0000-000022000000}"/>
    <cellStyle name="N_CalcSum" xfId="25" xr:uid="{00000000-0005-0000-0000-000023000000}"/>
    <cellStyle name="N_Check" xfId="23" xr:uid="{00000000-0005-0000-0000-000024000000}"/>
    <cellStyle name="N_Comment" xfId="18" xr:uid="{00000000-0005-0000-0000-000025000000}"/>
    <cellStyle name="N_Dark_H1" xfId="32" xr:uid="{00000000-0005-0000-0000-000026000000}"/>
    <cellStyle name="N_Dark_H2" xfId="39" xr:uid="{00000000-0005-0000-0000-000027000000}"/>
    <cellStyle name="N_Dark_H3" xfId="38" xr:uid="{00000000-0005-0000-0000-000028000000}"/>
    <cellStyle name="N_Footer" xfId="46" xr:uid="{00000000-0005-0000-0000-000029000000}"/>
    <cellStyle name="N_Input" xfId="19" xr:uid="{00000000-0005-0000-0000-00002A000000}"/>
    <cellStyle name="N_InputCalc" xfId="27" xr:uid="{00000000-0005-0000-0000-00002B000000}"/>
    <cellStyle name="N_InputFixed" xfId="45" xr:uid="{00000000-0005-0000-0000-00002C000000}"/>
    <cellStyle name="N_InputList" xfId="21" xr:uid="{00000000-0005-0000-0000-00002D000000}"/>
    <cellStyle name="N_InputWhite" xfId="26" xr:uid="{00000000-0005-0000-0000-00002E000000}"/>
    <cellStyle name="N_Light_H1" xfId="68" xr:uid="{00000000-0005-0000-0000-00002F000000}"/>
    <cellStyle name="N_Light_H2" xfId="69" xr:uid="{00000000-0005-0000-0000-000030000000}"/>
    <cellStyle name="N_Light_H3" xfId="70" xr:uid="{00000000-0005-0000-0000-000031000000}"/>
    <cellStyle name="N_RangeName" xfId="28" xr:uid="{00000000-0005-0000-0000-000032000000}"/>
    <cellStyle name="N_Source" xfId="24" xr:uid="{00000000-0005-0000-0000-000033000000}"/>
    <cellStyle name="N_Table0_Cell" xfId="33" xr:uid="{00000000-0005-0000-0000-000034000000}"/>
    <cellStyle name="N_Table0_Header" xfId="31" xr:uid="{00000000-0005-0000-0000-000035000000}"/>
    <cellStyle name="N_Table1_Cell" xfId="37" xr:uid="{00000000-0005-0000-0000-000036000000}"/>
    <cellStyle name="N_Table1_Header" xfId="36" xr:uid="{00000000-0005-0000-0000-000037000000}"/>
    <cellStyle name="N_Table2_Cell" xfId="35" xr:uid="{00000000-0005-0000-0000-000038000000}"/>
    <cellStyle name="N_Table2_Header" xfId="34" xr:uid="{00000000-0005-0000-0000-000039000000}"/>
    <cellStyle name="N_VBALink" xfId="20" xr:uid="{00000000-0005-0000-0000-00003A000000}"/>
    <cellStyle name="N_Warning" xfId="22" xr:uid="{00000000-0005-0000-0000-00003B000000}"/>
    <cellStyle name="Neutral" xfId="8" builtinId="28" hidden="1"/>
    <cellStyle name="Neutral" xfId="49" builtinId="28" customBuiltin="1"/>
    <cellStyle name="Normal" xfId="0" builtinId="0" customBuiltin="1"/>
    <cellStyle name="Normal 11 2" xfId="76" xr:uid="{00000000-0005-0000-0000-00003F000000}"/>
    <cellStyle name="Note" xfId="15" builtinId="10" hidden="1"/>
    <cellStyle name="Note" xfId="55" builtinId="10" customBuiltin="1"/>
    <cellStyle name="NRes_RepTitle" xfId="66" xr:uid="{00000000-0005-0000-0000-000042000000}"/>
    <cellStyle name="NRes_Table_SubTotal" xfId="67" xr:uid="{00000000-0005-0000-0000-000043000000}"/>
    <cellStyle name="Output" xfId="10" builtinId="21" hidden="1"/>
    <cellStyle name="Output" xfId="56" builtinId="21" customBuiltin="1"/>
    <cellStyle name="Percent" xfId="64" builtinId="5" customBuiltin="1"/>
    <cellStyle name="Title" xfId="1" builtinId="15" hidden="1"/>
    <cellStyle name="Title" xfId="58" builtinId="15" customBuiltin="1"/>
    <cellStyle name="Total" xfId="17" builtinId="25" hidden="1"/>
    <cellStyle name="Total" xfId="59" builtinId="25" customBuiltin="1"/>
    <cellStyle name="Warning Text" xfId="14" builtinId="11" hidden="1"/>
    <cellStyle name="Warning Text" xfId="57" builtinId="11" customBuiltin="1"/>
  </cellStyles>
  <dxfs count="17">
    <dxf>
      <font>
        <color rgb="FFFF0000"/>
      </font>
      <fill>
        <patternFill>
          <bgColor theme="1" tint="-0.499984740745262"/>
        </patternFill>
      </fill>
    </dxf>
    <dxf>
      <font>
        <color theme="1" tint="-0.499984740745262"/>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fgColor auto="1"/>
          <bgColor theme="1" tint="-0.499984740745262"/>
        </patternFill>
      </fill>
    </dxf>
    <dxf>
      <font>
        <color theme="0"/>
      </font>
      <fill>
        <patternFill>
          <bgColor theme="0"/>
        </patternFill>
      </fill>
      <border>
        <left style="hair">
          <color rgb="FFBBBCBD"/>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border>
    </dxf>
    <dxf>
      <font>
        <b/>
        <i val="0"/>
        <color rgb="FFFFFFFF"/>
      </font>
      <fill>
        <patternFill>
          <bgColor rgb="FF95D600"/>
        </patternFill>
      </fill>
    </dxf>
    <dxf>
      <border>
        <top style="thin">
          <color rgb="FF95D600"/>
        </top>
        <bottom style="thin">
          <color rgb="FF95D600"/>
        </bottom>
        <horizontal style="thin">
          <color rgb="FF95D600"/>
        </horizontal>
      </border>
    </dxf>
    <dxf>
      <fill>
        <patternFill patternType="solid">
          <bgColor rgb="FFEFF9DB"/>
        </patternFill>
      </fill>
    </dxf>
    <dxf>
      <font>
        <b/>
        <i val="0"/>
        <color rgb="FFFFFFFF"/>
      </font>
      <fill>
        <patternFill>
          <bgColor rgb="FF95D600"/>
        </patternFill>
      </fill>
    </dxf>
    <dxf>
      <border>
        <top style="thin">
          <color rgb="FF95D600"/>
        </top>
        <bottom style="thin">
          <color rgb="FF95D600"/>
        </bottom>
        <horizontal style="thin">
          <color rgb="FF95D600"/>
        </horizontal>
      </border>
    </dxf>
    <dxf>
      <font>
        <b/>
        <i val="0"/>
        <color rgb="FFFFFFFF"/>
      </font>
      <fill>
        <patternFill>
          <bgColor rgb="FF555759"/>
        </patternFill>
      </fill>
      <border>
        <bottom style="medium">
          <color rgb="FF95D600"/>
        </bottom>
      </border>
    </dxf>
    <dxf>
      <border>
        <top style="thin">
          <color rgb="FFDCDDDE"/>
        </top>
        <bottom style="thin">
          <color rgb="FFDCDDDE"/>
        </bottom>
        <horizontal style="thin">
          <color rgb="FFDCDDDE"/>
        </horizontal>
      </border>
    </dxf>
    <dxf>
      <fill>
        <patternFill>
          <bgColor rgb="FFF2F2F2"/>
        </patternFill>
      </fill>
    </dxf>
    <dxf>
      <font>
        <b/>
        <i val="0"/>
        <color rgb="FFFFFFFF"/>
      </font>
      <fill>
        <patternFill>
          <bgColor rgb="FF555759"/>
        </patternFill>
      </fill>
      <border>
        <bottom style="medium">
          <color rgb="FF95D600"/>
        </bottom>
      </border>
    </dxf>
    <dxf>
      <border>
        <top style="thin">
          <color rgb="FFDCDDDE"/>
        </top>
        <bottom style="thin">
          <color rgb="FFDCDDDE"/>
        </bottom>
        <horizontal style="thin">
          <color rgb="FFDCDDDE"/>
        </horizontal>
      </border>
    </dxf>
  </dxfs>
  <tableStyles count="4" defaultTableStyle="Navigant_01" defaultPivotStyle="PivotStyleLight16">
    <tableStyle name="Navigant_01" pivot="0" count="3" xr9:uid="{00000000-0011-0000-FFFF-FFFF00000000}">
      <tableStyleElement type="wholeTable" dxfId="16"/>
      <tableStyleElement type="headerRow" dxfId="15"/>
      <tableStyleElement type="secondRowStripe" dxfId="14"/>
    </tableStyle>
    <tableStyle name="Navigant_02" pivot="0" count="2" xr9:uid="{00000000-0011-0000-FFFF-FFFF01000000}">
      <tableStyleElement type="wholeTable" dxfId="13"/>
      <tableStyleElement type="headerRow" dxfId="12"/>
    </tableStyle>
    <tableStyle name="Navigant_03" pivot="0" count="3" xr9:uid="{00000000-0011-0000-FFFF-FFFF02000000}">
      <tableStyleElement type="wholeTable" dxfId="11"/>
      <tableStyleElement type="headerRow" dxfId="10"/>
      <tableStyleElement type="secondRowStripe" dxfId="9"/>
    </tableStyle>
    <tableStyle name="Navigant_04" pivot="0" count="2" xr9:uid="{00000000-0011-0000-FFFF-FFFF03000000}">
      <tableStyleElement type="wholeTable" dxfId="8"/>
      <tableStyleElement type="headerRow" dxfId="7"/>
    </tableStyle>
  </tableStyles>
  <colors>
    <mruColors>
      <color rgb="FFFFA6A6"/>
      <color rgb="FFBBBCBD"/>
      <color rgb="FF000000"/>
      <color rgb="FF555759"/>
      <color rgb="FFB9BBBD"/>
      <color rgb="FFFFD474"/>
      <color rgb="FFFFFFFF"/>
      <color rgb="FFEFF9DB"/>
      <color rgb="FFF5FBE9"/>
      <color rgb="FFE8F6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5</xdr:col>
      <xdr:colOff>331787</xdr:colOff>
      <xdr:row>10</xdr:row>
      <xdr:rowOff>86272</xdr:rowOff>
    </xdr:to>
    <xdr:pic>
      <xdr:nvPicPr>
        <xdr:cNvPr id="2" name="Picture 1" descr="http://energizeny.org/images/uploads/nyseg_rge.jpe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42875"/>
          <a:ext cx="2522537" cy="1372147"/>
        </a:xfrm>
        <a:prstGeom prst="rect">
          <a:avLst/>
        </a:prstGeom>
        <a:noFill/>
        <a:ln>
          <a:noFill/>
        </a:ln>
      </xdr:spPr>
    </xdr:pic>
    <xdr:clientData/>
  </xdr:twoCellAnchor>
  <xdr:twoCellAnchor editAs="oneCell">
    <xdr:from>
      <xdr:col>8</xdr:col>
      <xdr:colOff>381000</xdr:colOff>
      <xdr:row>4</xdr:row>
      <xdr:rowOff>30436</xdr:rowOff>
    </xdr:from>
    <xdr:to>
      <xdr:col>11</xdr:col>
      <xdr:colOff>549783</xdr:colOff>
      <xdr:row>7</xdr:row>
      <xdr:rowOff>55836</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219575" y="601936"/>
          <a:ext cx="2578608" cy="454025"/>
        </a:xfrm>
        <a:prstGeom prst="rect">
          <a:avLst/>
        </a:prstGeom>
        <a:noFill/>
        <a:ln w="9525">
          <a:noFill/>
          <a:miter lim="800000"/>
          <a:headEnd/>
          <a:tailEnd/>
        </a:ln>
      </xdr:spPr>
    </xdr:pic>
    <xdr:clientData/>
  </xdr:twoCellAnchor>
  <xdr:twoCellAnchor editAs="oneCell">
    <xdr:from>
      <xdr:col>2</xdr:col>
      <xdr:colOff>0</xdr:colOff>
      <xdr:row>76</xdr:row>
      <xdr:rowOff>1</xdr:rowOff>
    </xdr:from>
    <xdr:to>
      <xdr:col>7</xdr:col>
      <xdr:colOff>378179</xdr:colOff>
      <xdr:row>92</xdr:row>
      <xdr:rowOff>1</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 y="11172826"/>
          <a:ext cx="4226279"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92</xdr:row>
      <xdr:rowOff>0</xdr:rowOff>
    </xdr:from>
    <xdr:to>
      <xdr:col>7</xdr:col>
      <xdr:colOff>378179</xdr:colOff>
      <xdr:row>108</xdr:row>
      <xdr:rowOff>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314325" y="13458825"/>
          <a:ext cx="4226279" cy="2286000"/>
          <a:chOff x="314325" y="13458825"/>
          <a:chExt cx="4226279" cy="2286000"/>
        </a:xfrm>
      </xdr:grpSpPr>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4325" y="13458825"/>
            <a:ext cx="4226279" cy="22860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3370984" y="15143018"/>
            <a:ext cx="196561" cy="99580"/>
          </a:xfrm>
          <a:prstGeom prst="rect">
            <a:avLst/>
          </a:prstGeom>
          <a:solidFill>
            <a:srgbClr val="FFA6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Navigant">
      <a:dk1>
        <a:srgbClr val="555759"/>
      </a:dk1>
      <a:lt1>
        <a:sysClr val="window" lastClr="FFFFFF"/>
      </a:lt1>
      <a:dk2>
        <a:srgbClr val="555759"/>
      </a:dk2>
      <a:lt2>
        <a:srgbClr val="FFFFFF"/>
      </a:lt2>
      <a:accent1>
        <a:srgbClr val="555759"/>
      </a:accent1>
      <a:accent2>
        <a:srgbClr val="95D600"/>
      </a:accent2>
      <a:accent3>
        <a:srgbClr val="0093C9"/>
      </a:accent3>
      <a:accent4>
        <a:srgbClr val="FFB718"/>
      </a:accent4>
      <a:accent5>
        <a:srgbClr val="E53C2E"/>
      </a:accent5>
      <a:accent6>
        <a:srgbClr val="8B189B"/>
      </a:accent6>
      <a:hlink>
        <a:srgbClr val="85D206"/>
      </a:hlink>
      <a:folHlink>
        <a:srgbClr val="648C1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555759"/>
  </sheetPr>
  <dimension ref="B12:Z128"/>
  <sheetViews>
    <sheetView showGridLines="0" tabSelected="1" zoomScaleNormal="100" workbookViewId="0">
      <selection activeCell="Q17" sqref="Q17"/>
    </sheetView>
  </sheetViews>
  <sheetFormatPr defaultRowHeight="11.25"/>
  <cols>
    <col min="1" max="1" width="2.5" customWidth="1"/>
    <col min="2" max="2" width="3" customWidth="1"/>
    <col min="3" max="3" width="15.6640625" customWidth="1"/>
    <col min="4" max="4" width="8.1640625" customWidth="1"/>
    <col min="5" max="5" width="14.5" customWidth="1"/>
    <col min="6" max="6" width="15.33203125" customWidth="1"/>
    <col min="7" max="7" width="13.6640625" customWidth="1"/>
    <col min="8" max="8" width="15.5" customWidth="1"/>
    <col min="9" max="9" width="11.83203125" customWidth="1"/>
    <col min="10" max="10" width="15.83203125" customWidth="1"/>
    <col min="11" max="11" width="14.5" customWidth="1"/>
    <col min="12" max="12" width="22" customWidth="1"/>
    <col min="13" max="13" width="16.1640625" bestFit="1" customWidth="1"/>
    <col min="14" max="14" width="12.33203125" customWidth="1"/>
    <col min="15" max="15" width="12.1640625" bestFit="1" customWidth="1"/>
    <col min="16" max="16" width="11.83203125" customWidth="1"/>
    <col min="17" max="17" width="15" customWidth="1"/>
    <col min="18" max="18" width="19" customWidth="1"/>
    <col min="19" max="19" width="16.83203125" customWidth="1"/>
    <col min="20" max="20" width="20.6640625" customWidth="1"/>
    <col min="21" max="21" width="11.83203125" customWidth="1"/>
    <col min="22" max="22" width="13.83203125" customWidth="1"/>
    <col min="23" max="23" width="14.33203125" customWidth="1"/>
    <col min="24" max="24" width="15.5" customWidth="1"/>
    <col min="25" max="25" width="19" bestFit="1" customWidth="1"/>
    <col min="26" max="26" width="8.5" bestFit="1" customWidth="1"/>
  </cols>
  <sheetData>
    <row r="12" spans="2:13" ht="17.25" thickBot="1">
      <c r="B12" s="7" t="s">
        <v>0</v>
      </c>
      <c r="C12" s="7"/>
      <c r="D12" s="7"/>
      <c r="E12" s="7"/>
      <c r="F12" s="7"/>
      <c r="G12" s="7"/>
      <c r="H12" s="7"/>
      <c r="I12" s="7"/>
      <c r="J12" s="7"/>
      <c r="K12" s="85">
        <v>44758</v>
      </c>
      <c r="L12" s="85"/>
      <c r="M12" s="85"/>
    </row>
    <row r="13" spans="2:13" ht="12" thickTop="1"/>
    <row r="14" spans="2:13" ht="15.75" thickBot="1">
      <c r="B14" s="86" t="s">
        <v>1</v>
      </c>
      <c r="C14" s="86"/>
      <c r="D14" s="86"/>
      <c r="E14" s="86"/>
      <c r="F14" s="86"/>
      <c r="G14" s="86"/>
      <c r="H14" s="86"/>
      <c r="I14" s="86"/>
      <c r="J14" s="86"/>
      <c r="K14" s="86"/>
      <c r="L14" s="86"/>
      <c r="M14" s="86"/>
    </row>
    <row r="16" spans="2:13">
      <c r="C16" s="28" t="s">
        <v>2</v>
      </c>
      <c r="D16" s="27"/>
      <c r="F16" s="1" t="s">
        <v>3</v>
      </c>
    </row>
    <row r="18" spans="2:13">
      <c r="C18" s="29" t="s">
        <v>4</v>
      </c>
      <c r="D18" s="26"/>
      <c r="F18" s="1" t="s">
        <v>5</v>
      </c>
    </row>
    <row r="20" spans="2:13" ht="15.75" thickBot="1">
      <c r="B20" s="86" t="s">
        <v>6</v>
      </c>
      <c r="C20" s="86"/>
      <c r="D20" s="86"/>
      <c r="E20" s="86"/>
      <c r="F20" s="86"/>
      <c r="G20" s="86"/>
      <c r="H20" s="86"/>
      <c r="I20" s="86"/>
      <c r="J20" s="86"/>
      <c r="K20" s="86"/>
      <c r="L20" s="86"/>
      <c r="M20" s="86"/>
    </row>
    <row r="22" spans="2:13">
      <c r="C22" s="2" t="s">
        <v>7</v>
      </c>
      <c r="E22" s="1" t="s">
        <v>8</v>
      </c>
    </row>
    <row r="23" spans="2:13">
      <c r="C23" s="3" t="s">
        <v>9</v>
      </c>
      <c r="E23" s="1" t="s">
        <v>10</v>
      </c>
    </row>
    <row r="24" spans="2:13">
      <c r="C24" s="38" t="s">
        <v>11</v>
      </c>
      <c r="E24" s="1" t="s">
        <v>12</v>
      </c>
    </row>
    <row r="26" spans="2:13">
      <c r="C26" s="1" t="s">
        <v>13</v>
      </c>
      <c r="E26" s="1" t="s">
        <v>14</v>
      </c>
    </row>
    <row r="28" spans="2:13">
      <c r="C28" s="14" t="s">
        <v>15</v>
      </c>
      <c r="E28" s="1" t="s">
        <v>16</v>
      </c>
    </row>
    <row r="29" spans="2:13">
      <c r="C29" s="15" t="s">
        <v>17</v>
      </c>
      <c r="E29" s="1" t="s">
        <v>18</v>
      </c>
    </row>
    <row r="30" spans="2:13">
      <c r="E30" s="1"/>
    </row>
    <row r="31" spans="2:13">
      <c r="C31" s="30" t="s">
        <v>19</v>
      </c>
      <c r="E31" s="1" t="s">
        <v>20</v>
      </c>
    </row>
    <row r="32" spans="2:13">
      <c r="E32" s="1"/>
    </row>
    <row r="33" spans="2:13" ht="15.75" thickBot="1">
      <c r="B33" s="87" t="s">
        <v>21</v>
      </c>
      <c r="C33" s="87"/>
      <c r="D33" s="87"/>
      <c r="E33" s="87"/>
      <c r="F33" s="87"/>
      <c r="G33" s="87"/>
      <c r="H33" s="87"/>
      <c r="I33" s="87"/>
      <c r="J33" s="87"/>
      <c r="K33" s="87"/>
      <c r="L33" s="87"/>
      <c r="M33" s="87"/>
    </row>
    <row r="35" spans="2:13">
      <c r="C35" s="32" t="s">
        <v>2</v>
      </c>
      <c r="D35" s="27"/>
      <c r="L35" s="5" t="s">
        <v>22</v>
      </c>
    </row>
    <row r="36" spans="2:13">
      <c r="D36" s="21" t="s">
        <v>23</v>
      </c>
      <c r="E36" s="21"/>
      <c r="L36" s="39" t="str">
        <f>HYPERLINK("#'Developer Inputs'!D2", "D2 - D12")</f>
        <v>D2 - D12</v>
      </c>
    </row>
    <row r="37" spans="2:13">
      <c r="D37" s="21" t="s">
        <v>24</v>
      </c>
      <c r="E37" s="21"/>
      <c r="L37" s="39" t="str">
        <f>HYPERLINK("#'Developer Inputs'!D19", "D19 - N19")</f>
        <v>D19 - N19</v>
      </c>
    </row>
    <row r="38" spans="2:13">
      <c r="D38" s="21" t="s">
        <v>25</v>
      </c>
      <c r="E38" s="21"/>
      <c r="L38" s="31"/>
    </row>
    <row r="39" spans="2:13">
      <c r="D39" s="21"/>
      <c r="E39" s="21" t="s">
        <v>26</v>
      </c>
      <c r="L39" s="39" t="str">
        <f>HYPERLINK("#'Developer Inputs'!B24", "B24 - B100")</f>
        <v>B24 - B100</v>
      </c>
    </row>
    <row r="40" spans="2:13">
      <c r="D40" s="21"/>
      <c r="E40" s="21" t="s">
        <v>27</v>
      </c>
      <c r="L40" s="39" t="str">
        <f>HYPERLINK("#'Developer Inputs'!C24", "C24 - F100")</f>
        <v>C24 - F100</v>
      </c>
    </row>
    <row r="41" spans="2:13">
      <c r="D41" s="21"/>
      <c r="E41" s="22" t="s">
        <v>28</v>
      </c>
    </row>
    <row r="42" spans="2:13">
      <c r="D42" s="21"/>
      <c r="E42" s="22" t="s">
        <v>29</v>
      </c>
    </row>
    <row r="43" spans="2:13">
      <c r="D43" s="21"/>
      <c r="E43" s="21" t="s">
        <v>30</v>
      </c>
    </row>
    <row r="44" spans="2:13">
      <c r="D44" s="21"/>
      <c r="E44" s="21" t="s">
        <v>31</v>
      </c>
    </row>
    <row r="45" spans="2:13">
      <c r="D45" s="21"/>
      <c r="E45" s="21" t="s">
        <v>32</v>
      </c>
    </row>
    <row r="46" spans="2:13">
      <c r="D46" s="21"/>
      <c r="E46" s="21" t="s">
        <v>33</v>
      </c>
      <c r="L46" s="39" t="str">
        <f>HYPERLINK("#'Developer Inputs'!G24", "G24 - G100")</f>
        <v>G24 - G100</v>
      </c>
    </row>
    <row r="47" spans="2:13">
      <c r="D47" s="21"/>
      <c r="E47" s="21" t="s">
        <v>34</v>
      </c>
    </row>
    <row r="48" spans="2:13">
      <c r="D48" s="21"/>
      <c r="E48" s="21" t="s">
        <v>35</v>
      </c>
    </row>
    <row r="49" spans="4:12">
      <c r="D49" s="21"/>
      <c r="E49" s="21" t="s">
        <v>36</v>
      </c>
      <c r="L49" s="39" t="str">
        <f>HYPERLINK("#'Developer Inputs'!H24", "H24 - I100")</f>
        <v>H24 - I100</v>
      </c>
    </row>
    <row r="50" spans="4:12">
      <c r="D50" s="21"/>
      <c r="E50" s="21" t="s">
        <v>37</v>
      </c>
    </row>
    <row r="51" spans="4:12">
      <c r="D51" s="21"/>
      <c r="E51" s="21" t="s">
        <v>38</v>
      </c>
      <c r="L51" s="39" t="str">
        <f>HYPERLINK("#'Developer Inputs'!J24", "J24 - J100")</f>
        <v>J24 - J100</v>
      </c>
    </row>
    <row r="52" spans="4:12">
      <c r="D52" s="21"/>
      <c r="E52" s="21" t="s">
        <v>39</v>
      </c>
    </row>
    <row r="53" spans="4:12">
      <c r="D53" s="21"/>
      <c r="E53" s="21" t="s">
        <v>40</v>
      </c>
      <c r="L53" s="39" t="str">
        <f>HYPERLINK("#'Developer Inputs'!K24", "K24 - K100")</f>
        <v>K24 - K100</v>
      </c>
    </row>
    <row r="54" spans="4:12">
      <c r="D54" s="21"/>
      <c r="E54" s="21" t="s">
        <v>41</v>
      </c>
    </row>
    <row r="55" spans="4:12">
      <c r="D55" s="21"/>
      <c r="E55" s="21" t="s">
        <v>42</v>
      </c>
    </row>
    <row r="56" spans="4:12">
      <c r="D56" s="21"/>
      <c r="E56" s="21" t="s">
        <v>43</v>
      </c>
      <c r="L56" s="39" t="str">
        <f>HYPERLINK("#'Developer Inputs'!L24", "L24 - L100")</f>
        <v>L24 - L100</v>
      </c>
    </row>
    <row r="57" spans="4:12">
      <c r="D57" s="21"/>
      <c r="E57" s="21" t="s">
        <v>44</v>
      </c>
    </row>
    <row r="58" spans="4:12">
      <c r="D58" s="21"/>
      <c r="E58" s="21" t="s">
        <v>45</v>
      </c>
    </row>
    <row r="59" spans="4:12">
      <c r="D59" s="21"/>
      <c r="E59" s="21" t="s">
        <v>46</v>
      </c>
      <c r="L59" s="39" t="str">
        <f>HYPERLINK("#'Developer Inputs'!M24", "M24 - M100")</f>
        <v>M24 - M100</v>
      </c>
    </row>
    <row r="60" spans="4:12">
      <c r="D60" s="21"/>
      <c r="E60" s="21" t="s">
        <v>47</v>
      </c>
    </row>
    <row r="61" spans="4:12">
      <c r="D61" s="21"/>
      <c r="E61" s="21" t="s">
        <v>48</v>
      </c>
    </row>
    <row r="62" spans="4:12">
      <c r="D62" s="21"/>
      <c r="E62" s="21" t="s">
        <v>49</v>
      </c>
      <c r="L62" s="39" t="str">
        <f>HYPERLINK("#'Developer Inputs'!N24", "N24 - N100")</f>
        <v>N24 - N100</v>
      </c>
    </row>
    <row r="63" spans="4:12">
      <c r="D63" s="21"/>
      <c r="E63" s="21" t="s">
        <v>50</v>
      </c>
    </row>
    <row r="64" spans="4:12">
      <c r="D64" s="21"/>
      <c r="E64" s="21" t="s">
        <v>51</v>
      </c>
      <c r="L64" s="39" t="str">
        <f>HYPERLINK("#'Developer Inputs'!O24", "O24 - O100")</f>
        <v>O24 - O100</v>
      </c>
    </row>
    <row r="65" spans="2:13">
      <c r="D65" s="21"/>
      <c r="E65" s="21" t="s">
        <v>52</v>
      </c>
    </row>
    <row r="66" spans="2:13">
      <c r="D66" s="21"/>
      <c r="E66" s="21" t="s">
        <v>53</v>
      </c>
      <c r="L66" s="39" t="str">
        <f>HYPERLINK("#'Developer Inputs'!P24", "P24 - P100")</f>
        <v>P24 - P100</v>
      </c>
    </row>
    <row r="67" spans="2:13">
      <c r="D67" s="21"/>
      <c r="E67" s="21" t="s">
        <v>54</v>
      </c>
    </row>
    <row r="68" spans="2:13">
      <c r="D68" s="21"/>
      <c r="E68" s="21" t="s">
        <v>55</v>
      </c>
      <c r="L68" s="39" t="str">
        <f>HYPERLINK("#'Developer Inputs'!Q24", "Q24 - Q100")</f>
        <v>Q24 - Q100</v>
      </c>
    </row>
    <row r="69" spans="2:13">
      <c r="D69" s="21"/>
      <c r="E69" s="21" t="s">
        <v>56</v>
      </c>
    </row>
    <row r="70" spans="2:13">
      <c r="D70" s="21"/>
      <c r="E70" s="21" t="s">
        <v>57</v>
      </c>
      <c r="L70" s="39" t="str">
        <f>HYPERLINK("#'Developer Inputs'!R24", "R24 - T100")</f>
        <v>R24 - T100</v>
      </c>
    </row>
    <row r="71" spans="2:13">
      <c r="D71" s="21"/>
      <c r="E71" s="21" t="s">
        <v>58</v>
      </c>
    </row>
    <row r="72" spans="2:13">
      <c r="D72" s="21"/>
      <c r="E72" s="21" t="s">
        <v>59</v>
      </c>
      <c r="L72" s="39" t="str">
        <f>HYPERLINK("#'Developer Inputs'!U24", "U24 - V100")</f>
        <v>U24 - V100</v>
      </c>
    </row>
    <row r="73" spans="2:13">
      <c r="D73" s="21"/>
      <c r="E73" s="21" t="s">
        <v>60</v>
      </c>
    </row>
    <row r="75" spans="2:13" ht="15.75" thickBot="1">
      <c r="B75" s="87" t="s">
        <v>61</v>
      </c>
      <c r="C75" s="87"/>
      <c r="D75" s="87"/>
      <c r="E75" s="87"/>
      <c r="F75" s="87"/>
      <c r="G75" s="87"/>
      <c r="H75" s="87"/>
      <c r="I75" s="87"/>
      <c r="J75" s="87"/>
      <c r="K75" s="87"/>
      <c r="L75" s="87"/>
      <c r="M75" s="87"/>
    </row>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110" spans="2:13" ht="15.75" thickBot="1">
      <c r="B110" s="87" t="s">
        <v>62</v>
      </c>
      <c r="C110" s="87"/>
      <c r="D110" s="87"/>
      <c r="E110" s="87"/>
      <c r="F110" s="87"/>
      <c r="G110" s="87"/>
      <c r="H110" s="87"/>
      <c r="I110" s="87"/>
      <c r="J110" s="87"/>
      <c r="K110" s="87"/>
      <c r="L110" s="87"/>
      <c r="M110" s="87"/>
    </row>
    <row r="112" spans="2:13">
      <c r="C112" s="21" t="s">
        <v>63</v>
      </c>
    </row>
    <row r="114" spans="3:26" ht="12" thickBot="1">
      <c r="C114" s="88" t="s">
        <v>64</v>
      </c>
      <c r="D114" s="88"/>
      <c r="E114" s="24" t="s">
        <v>65</v>
      </c>
    </row>
    <row r="116" spans="3:26">
      <c r="C116" s="89" t="s">
        <v>66</v>
      </c>
      <c r="D116" s="89"/>
      <c r="E116" s="36">
        <v>1</v>
      </c>
      <c r="F116" s="8">
        <v>2</v>
      </c>
      <c r="G116" s="8">
        <v>3</v>
      </c>
      <c r="H116" s="8">
        <v>4</v>
      </c>
      <c r="I116" s="8">
        <v>5</v>
      </c>
      <c r="J116" s="8">
        <v>6</v>
      </c>
      <c r="K116" s="8">
        <v>7</v>
      </c>
      <c r="L116" s="8">
        <v>8</v>
      </c>
      <c r="M116" s="8">
        <v>9</v>
      </c>
      <c r="N116" s="8">
        <v>10</v>
      </c>
    </row>
    <row r="117" spans="3:26">
      <c r="C117" s="89" t="s">
        <v>67</v>
      </c>
      <c r="D117" s="89"/>
      <c r="E117" s="36">
        <v>2021</v>
      </c>
      <c r="F117" s="8">
        <v>2022</v>
      </c>
      <c r="G117" s="8">
        <v>2023</v>
      </c>
      <c r="H117" s="8">
        <v>2024</v>
      </c>
      <c r="I117" s="8">
        <v>2025</v>
      </c>
      <c r="J117" s="8">
        <v>2026</v>
      </c>
      <c r="K117" s="8">
        <v>2027</v>
      </c>
      <c r="L117" s="8">
        <v>2028</v>
      </c>
      <c r="M117" s="8">
        <v>2029</v>
      </c>
      <c r="N117" s="8">
        <v>2030</v>
      </c>
    </row>
    <row r="118" spans="3:26" ht="22.5" customHeight="1" thickBot="1">
      <c r="C118" s="88" t="s">
        <v>68</v>
      </c>
      <c r="D118" s="88"/>
      <c r="E118" s="25">
        <v>100</v>
      </c>
      <c r="F118" s="23">
        <v>102</v>
      </c>
      <c r="G118" s="23">
        <v>104.04</v>
      </c>
      <c r="H118" s="23">
        <v>106.1208</v>
      </c>
      <c r="I118" s="23">
        <v>108.243216</v>
      </c>
      <c r="J118" s="23">
        <v>110.40808032000001</v>
      </c>
      <c r="K118" s="23">
        <v>112.61624192640001</v>
      </c>
      <c r="L118" s="23">
        <v>114.868566764928</v>
      </c>
      <c r="M118" s="23">
        <v>117.16593810022657</v>
      </c>
      <c r="N118" s="23">
        <v>119.5092568622311</v>
      </c>
    </row>
    <row r="120" spans="3:26" ht="34.5" thickBot="1">
      <c r="C120" s="4" t="s">
        <v>69</v>
      </c>
      <c r="D120" s="82" t="s">
        <v>70</v>
      </c>
      <c r="E120" s="82"/>
      <c r="F120" s="4" t="s">
        <v>71</v>
      </c>
      <c r="G120" s="82" t="s">
        <v>72</v>
      </c>
      <c r="H120" s="82"/>
      <c r="I120" s="4" t="s">
        <v>73</v>
      </c>
      <c r="J120" s="4" t="s">
        <v>74</v>
      </c>
      <c r="K120" s="4" t="s">
        <v>75</v>
      </c>
      <c r="L120" s="4" t="s">
        <v>76</v>
      </c>
      <c r="M120" s="4" t="s">
        <v>77</v>
      </c>
      <c r="N120" s="4" t="s">
        <v>78</v>
      </c>
      <c r="O120" s="4" t="s">
        <v>79</v>
      </c>
      <c r="P120" s="4" t="s">
        <v>80</v>
      </c>
      <c r="Q120" s="4" t="s">
        <v>81</v>
      </c>
      <c r="R120" s="4" t="s">
        <v>82</v>
      </c>
      <c r="S120" s="4" t="s">
        <v>83</v>
      </c>
      <c r="T120" s="4" t="s">
        <v>84</v>
      </c>
      <c r="U120" s="81" t="s">
        <v>85</v>
      </c>
      <c r="V120" s="81"/>
      <c r="W120" s="4" t="s">
        <v>86</v>
      </c>
      <c r="X120" s="4" t="s">
        <v>87</v>
      </c>
      <c r="Y120" s="4" t="s">
        <v>88</v>
      </c>
      <c r="Z120" s="4" t="s">
        <v>89</v>
      </c>
    </row>
    <row r="121" spans="3:26" ht="22.5">
      <c r="C121" s="12"/>
      <c r="D121" s="83"/>
      <c r="E121" s="84"/>
      <c r="F121" s="12"/>
      <c r="G121" s="12" t="s">
        <v>90</v>
      </c>
      <c r="H121" s="12" t="s">
        <v>91</v>
      </c>
      <c r="I121" s="12" t="s">
        <v>92</v>
      </c>
      <c r="J121" s="12" t="s">
        <v>93</v>
      </c>
      <c r="K121" s="12" t="s">
        <v>93</v>
      </c>
      <c r="L121" s="12" t="s">
        <v>94</v>
      </c>
      <c r="M121" s="12" t="s">
        <v>95</v>
      </c>
      <c r="N121" s="12" t="s">
        <v>96</v>
      </c>
      <c r="O121" s="12" t="s">
        <v>97</v>
      </c>
      <c r="P121" s="12" t="s">
        <v>97</v>
      </c>
      <c r="Q121" s="12" t="s">
        <v>93</v>
      </c>
      <c r="R121" s="12" t="s">
        <v>98</v>
      </c>
      <c r="S121" s="12" t="s">
        <v>99</v>
      </c>
      <c r="T121" s="12" t="s">
        <v>93</v>
      </c>
      <c r="U121" s="12" t="s">
        <v>100</v>
      </c>
      <c r="V121" s="12" t="s">
        <v>101</v>
      </c>
      <c r="W121" s="12" t="s">
        <v>102</v>
      </c>
      <c r="X121" s="12" t="s">
        <v>103</v>
      </c>
      <c r="Y121" s="12" t="s">
        <v>104</v>
      </c>
      <c r="Z121" s="12" t="s">
        <v>105</v>
      </c>
    </row>
    <row r="122" spans="3:26">
      <c r="C122" s="66" t="s">
        <v>106</v>
      </c>
      <c r="D122" s="90" t="s">
        <v>107</v>
      </c>
      <c r="E122" s="90"/>
      <c r="F122" s="67"/>
      <c r="G122" s="67"/>
      <c r="H122" s="66" t="s">
        <v>108</v>
      </c>
      <c r="I122" s="66">
        <v>2021</v>
      </c>
      <c r="J122" s="78" t="s">
        <v>109</v>
      </c>
      <c r="K122" s="68">
        <v>1</v>
      </c>
      <c r="L122" s="66" t="s">
        <v>110</v>
      </c>
      <c r="M122" s="69">
        <v>1</v>
      </c>
      <c r="N122" s="66">
        <v>5</v>
      </c>
      <c r="O122" s="70">
        <v>0</v>
      </c>
      <c r="P122" s="70">
        <v>10000</v>
      </c>
      <c r="Q122" s="71">
        <v>1</v>
      </c>
      <c r="R122" s="69">
        <v>20</v>
      </c>
      <c r="S122" s="74"/>
      <c r="T122" s="67"/>
      <c r="U122" s="73"/>
      <c r="V122" s="68">
        <v>1</v>
      </c>
      <c r="W122" s="69">
        <v>0</v>
      </c>
      <c r="X122" s="63">
        <v>0</v>
      </c>
      <c r="Y122" s="69">
        <v>20</v>
      </c>
      <c r="Z122" s="72" t="b">
        <v>1</v>
      </c>
    </row>
    <row r="123" spans="3:26">
      <c r="C123" s="61" t="s">
        <v>111</v>
      </c>
      <c r="D123" s="91" t="s">
        <v>107</v>
      </c>
      <c r="E123" s="91"/>
      <c r="F123" s="67"/>
      <c r="G123" s="67"/>
      <c r="H123" s="61" t="s">
        <v>108</v>
      </c>
      <c r="I123" s="61">
        <v>2026</v>
      </c>
      <c r="J123" s="30" t="s">
        <v>109</v>
      </c>
      <c r="K123" s="62">
        <v>1</v>
      </c>
      <c r="L123" s="61" t="s">
        <v>110</v>
      </c>
      <c r="M123" s="63">
        <v>1</v>
      </c>
      <c r="N123" s="61">
        <v>5</v>
      </c>
      <c r="O123" s="64">
        <v>0</v>
      </c>
      <c r="P123" s="64">
        <v>10000</v>
      </c>
      <c r="Q123" s="65">
        <v>1</v>
      </c>
      <c r="R123" s="63">
        <v>20</v>
      </c>
      <c r="S123" s="74"/>
      <c r="T123" s="67"/>
      <c r="U123" s="73"/>
      <c r="V123" s="75">
        <v>1</v>
      </c>
      <c r="W123" s="63">
        <v>0</v>
      </c>
      <c r="X123" s="63">
        <v>0</v>
      </c>
      <c r="Y123" s="63">
        <v>20</v>
      </c>
      <c r="Z123" s="61" t="b">
        <v>1</v>
      </c>
    </row>
    <row r="124" spans="3:26">
      <c r="C124" s="61" t="s">
        <v>112</v>
      </c>
      <c r="D124" s="91" t="s">
        <v>113</v>
      </c>
      <c r="E124" s="91"/>
      <c r="F124" s="67"/>
      <c r="G124" s="67"/>
      <c r="H124" s="61" t="s">
        <v>108</v>
      </c>
      <c r="I124" s="61">
        <v>2021</v>
      </c>
      <c r="J124" s="30" t="s">
        <v>114</v>
      </c>
      <c r="K124" s="62">
        <v>0.9</v>
      </c>
      <c r="L124" s="61" t="s">
        <v>115</v>
      </c>
      <c r="M124" s="63">
        <v>5</v>
      </c>
      <c r="N124" s="61">
        <v>10</v>
      </c>
      <c r="O124" s="64">
        <v>0</v>
      </c>
      <c r="P124" s="64">
        <v>0</v>
      </c>
      <c r="Q124" s="65">
        <v>1</v>
      </c>
      <c r="R124" s="63">
        <v>10</v>
      </c>
      <c r="S124" s="74"/>
      <c r="T124" s="67"/>
      <c r="U124" s="73"/>
      <c r="V124" s="75">
        <v>1</v>
      </c>
      <c r="W124" s="63">
        <v>0</v>
      </c>
      <c r="X124" s="63">
        <v>0</v>
      </c>
      <c r="Y124" s="76">
        <v>45</v>
      </c>
      <c r="Z124" s="61" t="b">
        <v>1</v>
      </c>
    </row>
    <row r="125" spans="3:26">
      <c r="C125" s="61" t="s">
        <v>116</v>
      </c>
      <c r="D125" s="91" t="s">
        <v>117</v>
      </c>
      <c r="E125" s="91"/>
      <c r="F125" s="67"/>
      <c r="G125" s="67"/>
      <c r="H125" s="61" t="s">
        <v>118</v>
      </c>
      <c r="I125" s="61">
        <v>2021</v>
      </c>
      <c r="J125" s="30" t="s">
        <v>114</v>
      </c>
      <c r="K125" s="62">
        <v>0.9</v>
      </c>
      <c r="L125" s="61" t="s">
        <v>119</v>
      </c>
      <c r="M125" s="63">
        <v>1000</v>
      </c>
      <c r="N125" s="61">
        <v>10</v>
      </c>
      <c r="O125" s="64">
        <v>500</v>
      </c>
      <c r="P125" s="64">
        <v>500</v>
      </c>
      <c r="Q125" s="65">
        <v>1</v>
      </c>
      <c r="R125" s="74"/>
      <c r="S125" s="77">
        <v>40000</v>
      </c>
      <c r="T125" s="66" t="s">
        <v>120</v>
      </c>
      <c r="U125" s="73"/>
      <c r="V125" s="75">
        <v>0.5</v>
      </c>
      <c r="W125" s="63">
        <v>-10000</v>
      </c>
      <c r="X125" s="63">
        <v>40000</v>
      </c>
      <c r="Y125" s="63">
        <v>18</v>
      </c>
      <c r="Z125" s="61" t="b">
        <v>1</v>
      </c>
    </row>
    <row r="126" spans="3:26">
      <c r="C126" s="66" t="s">
        <v>121</v>
      </c>
      <c r="D126" s="91" t="s">
        <v>122</v>
      </c>
      <c r="E126" s="91"/>
      <c r="F126" s="67"/>
      <c r="G126" s="67"/>
      <c r="H126" s="61" t="s">
        <v>118</v>
      </c>
      <c r="I126" s="61">
        <v>2021</v>
      </c>
      <c r="J126" s="30" t="s">
        <v>123</v>
      </c>
      <c r="K126" s="62">
        <v>0.75</v>
      </c>
      <c r="L126" s="61" t="s">
        <v>124</v>
      </c>
      <c r="M126" s="63">
        <v>100</v>
      </c>
      <c r="N126" s="61">
        <v>10</v>
      </c>
      <c r="O126" s="64">
        <v>500</v>
      </c>
      <c r="P126" s="64">
        <v>500</v>
      </c>
      <c r="Q126" s="65">
        <v>1</v>
      </c>
      <c r="R126" s="74"/>
      <c r="S126" s="76">
        <v>20000</v>
      </c>
      <c r="T126" s="61" t="s">
        <v>125</v>
      </c>
      <c r="U126" s="73"/>
      <c r="V126" s="75">
        <v>0.95</v>
      </c>
      <c r="W126" s="63">
        <v>0</v>
      </c>
      <c r="X126" s="63">
        <v>40000</v>
      </c>
      <c r="Y126" s="63">
        <v>1.425</v>
      </c>
      <c r="Z126" s="61" t="b">
        <v>1</v>
      </c>
    </row>
    <row r="127" spans="3:26">
      <c r="C127" s="61" t="s">
        <v>121</v>
      </c>
      <c r="D127" s="91" t="s">
        <v>122</v>
      </c>
      <c r="E127" s="91"/>
      <c r="F127" s="67"/>
      <c r="G127" s="67"/>
      <c r="H127" s="61" t="s">
        <v>118</v>
      </c>
      <c r="I127" s="61">
        <v>2024</v>
      </c>
      <c r="J127" s="30" t="s">
        <v>123</v>
      </c>
      <c r="K127" s="62">
        <v>0.75</v>
      </c>
      <c r="L127" s="61" t="s">
        <v>124</v>
      </c>
      <c r="M127" s="63">
        <v>100</v>
      </c>
      <c r="N127" s="61">
        <v>10</v>
      </c>
      <c r="O127" s="64">
        <v>500</v>
      </c>
      <c r="P127" s="64">
        <v>500</v>
      </c>
      <c r="Q127" s="65">
        <v>1</v>
      </c>
      <c r="R127" s="74"/>
      <c r="S127" s="76">
        <v>20000</v>
      </c>
      <c r="T127" s="61" t="s">
        <v>125</v>
      </c>
      <c r="U127" s="73"/>
      <c r="V127" s="75">
        <v>0.95</v>
      </c>
      <c r="W127" s="63">
        <v>0</v>
      </c>
      <c r="X127" s="63">
        <v>40000</v>
      </c>
      <c r="Y127" s="63">
        <v>1.425</v>
      </c>
      <c r="Z127" s="61" t="b">
        <v>1</v>
      </c>
    </row>
    <row r="128" spans="3:26">
      <c r="C128" s="61" t="s">
        <v>126</v>
      </c>
      <c r="D128" s="91" t="s">
        <v>127</v>
      </c>
      <c r="E128" s="91"/>
      <c r="F128" s="66" t="s">
        <v>128</v>
      </c>
      <c r="G128" s="66" t="s">
        <v>108</v>
      </c>
      <c r="H128" s="67"/>
      <c r="I128" s="61">
        <v>2025</v>
      </c>
      <c r="J128" s="30" t="s">
        <v>109</v>
      </c>
      <c r="K128" s="62">
        <v>1</v>
      </c>
      <c r="L128" s="61" t="s">
        <v>110</v>
      </c>
      <c r="M128" s="63">
        <v>1</v>
      </c>
      <c r="N128" s="61">
        <v>5</v>
      </c>
      <c r="O128" s="64">
        <v>0</v>
      </c>
      <c r="P128" s="64">
        <v>0</v>
      </c>
      <c r="Q128" s="65">
        <v>1</v>
      </c>
      <c r="R128" s="63">
        <v>20</v>
      </c>
      <c r="S128" s="74"/>
      <c r="T128" s="67"/>
      <c r="U128" s="73"/>
      <c r="V128" s="75">
        <v>1</v>
      </c>
      <c r="W128" s="63">
        <v>0</v>
      </c>
      <c r="X128" s="63">
        <v>0</v>
      </c>
      <c r="Y128" s="63">
        <v>20</v>
      </c>
      <c r="Z128" s="61" t="b">
        <v>1</v>
      </c>
    </row>
  </sheetData>
  <mergeCells count="21">
    <mergeCell ref="D128:E128"/>
    <mergeCell ref="K12:M12"/>
    <mergeCell ref="D122:E122"/>
    <mergeCell ref="C114:D114"/>
    <mergeCell ref="C116:D116"/>
    <mergeCell ref="C117:D117"/>
    <mergeCell ref="C118:D118"/>
    <mergeCell ref="D123:E123"/>
    <mergeCell ref="D124:E124"/>
    <mergeCell ref="D125:E125"/>
    <mergeCell ref="D126:E126"/>
    <mergeCell ref="D127:E127"/>
    <mergeCell ref="D120:E120"/>
    <mergeCell ref="B14:M14"/>
    <mergeCell ref="D121:E121"/>
    <mergeCell ref="B20:M20"/>
    <mergeCell ref="B33:M33"/>
    <mergeCell ref="B110:M110"/>
    <mergeCell ref="U120:V120"/>
    <mergeCell ref="G120:H120"/>
    <mergeCell ref="B75:M75"/>
  </mergeCells>
  <dataValidations count="24">
    <dataValidation allowBlank="1" showInputMessage="1" showErrorMessage="1" promptTitle="Bid Price Method" prompt="These are the units for the bid price. For &quot;$/Month&quot; the monthly bid price will be multiplied by 12 for the annual cost." sqref="E114" xr:uid="{00000000-0002-0000-0000-000000000000}"/>
    <dataValidation allowBlank="1" showInputMessage="1" showErrorMessage="1" promptTitle="Bid Price" prompt="This is the bid price for the given year after accounting for inflation. Note in this example a 2%/year inflation rate is applied. The units for this bid price are chosen above." sqref="E118" xr:uid="{00000000-0002-0000-0000-000001000000}"/>
    <dataValidation allowBlank="1" showInputMessage="1" showErrorMessage="1" promptTitle="Unique Resource Names" prompt="The unique resource name is how the resource will be identified throughout the model. Note in this example that there are two different DR programs, while the two seperate lines for &quot;EE Ex. 1&quot; refer to the same resource." sqref="C122" xr:uid="{00000000-0002-0000-0000-000002000000}"/>
    <dataValidation allowBlank="1" showInputMessage="1" showErrorMessage="1" promptTitle="Unique Resource Names" prompt="The two lines for &quot;EE Ex. 1&quot; are used to indicate an incremental addition to the quantity of the resource. In this example, there are 100 units installed in 2021, and an additional 100 units installed in 2024." sqref="C126" xr:uid="{00000000-0002-0000-0000-000003000000}"/>
    <dataValidation allowBlank="1" showInputMessage="1" showErrorMessage="1" promptTitle="Resource Type" prompt="This is the main technology behind the resource. If the resource contains multiple types of technology, split the resource into seperate resource names for each resource type. The selected resource type will affect some of the later columns in the table." sqref="D122" xr:uid="{00000000-0002-0000-0000-000004000000}"/>
    <dataValidation allowBlank="1" showInputMessage="1" showErrorMessage="1" promptTitle="New Resource Type" prompt="Since &quot;Other&quot; was selected as the resource type for this example resource, the resource type has to be defined here." sqref="F128" xr:uid="{00000000-0002-0000-0000-000005000000}"/>
    <dataValidation allowBlank="1" showInputMessage="1" showErrorMessage="1" promptTitle="Manual Resource Dispatchability" prompt="Since &quot;Other&quot; was selected as the resource type for this example resource, the resource dispatchability needs to be selected. See the instructions for a discussion of dispatchability." sqref="G128" xr:uid="{00000000-0002-0000-0000-000006000000}"/>
    <dataValidation allowBlank="1" showInputMessage="1" showErrorMessage="1" promptTitle="Generation Type" prompt="The automatically filled generation type is based on resource type. The power output for dispatchable resources can more or less be &quot;controlled&quot;, while that for intermittent resources cannot be. This impacts how the resource's impact is calculated." sqref="H122" xr:uid="{00000000-0002-0000-0000-000007000000}"/>
    <dataValidation allowBlank="1" showInputMessage="1" showErrorMessage="1" promptTitle="Resource Installation Year" prompt="This is the year that the installed quantity of a resource is installed." sqref="I122" xr:uid="{00000000-0002-0000-0000-000008000000}"/>
    <dataValidation allowBlank="1" showInputMessage="1" showErrorMessage="1" promptTitle="Resource Unit Basis" prompt="This is the unit basis for inputs like installed quantity, nameplate capacity, and energy savings. This input isn't used in analysis except to contextualize the other inputs." sqref="L122" xr:uid="{00000000-0002-0000-0000-000009000000}"/>
    <dataValidation allowBlank="1" showInputMessage="1" showErrorMessage="1" promptTitle="Units Installed" prompt="This is the number of units installed in the installation year, where the &quot;units&quot; are defined by the unit basis to the left." sqref="M122" xr:uid="{00000000-0002-0000-0000-00000A000000}"/>
    <dataValidation allowBlank="1" showInputMessage="1" showErrorMessage="1" promptTitle="Resource Life" prompt="This refers to the expected number of years from the installation year that benefits will apply for this resource. Note that benefits beyond the length of the project are not included in the BCA calculation." sqref="N122" xr:uid="{00000000-0002-0000-0000-00000B000000}"/>
    <dataValidation allowBlank="1" showInputMessage="1" showErrorMessage="1" promptTitle="Net to Gross" prompt="The net to gross ratio is used to derate impact based on resource type." sqref="Q122" xr:uid="{00000000-0002-0000-0000-00000C000000}"/>
    <dataValidation allowBlank="1" showInputMessage="1" showErrorMessage="1" promptTitle="Contracted Gas Demand Reduction" prompt="This is the contracted peak reduction for a dispatchable resource, based on the unit basis defined by the user. " sqref="R122" xr:uid="{00000000-0002-0000-0000-00000D000000}"/>
    <dataValidation allowBlank="1" showInputMessage="1" showErrorMessage="1" promptTitle="Loadshape" prompt="For intermittent resources an end use should be selected which automatically fills in a predefined coincidence factor." sqref="T125" xr:uid="{00000000-0002-0000-0000-00000E000000}"/>
    <dataValidation allowBlank="1" showInputMessage="1" showErrorMessage="1" promptTitle="Coincidence Factor" prompt="This is the coincidence (%) between the resource's peak generation and the peak load. A resource with 100% coincidence supplies its nameplate capacity in its entirety for the entire length of the peak event." sqref="V122" xr:uid="{00000000-0002-0000-0000-00000F000000}"/>
    <dataValidation allowBlank="1" showInputMessage="1" showErrorMessage="1" promptTitle="Energy Savings (Elec. &amp; Gas)" prompt="This is the annual energy savings based on the user defined unit basis, where a positive input indicates energy savings/generation, and a negative input indicates an increase in energy usage." sqref="W122" xr:uid="{00000000-0002-0000-0000-000010000000}"/>
    <dataValidation allowBlank="1" showInputMessage="1" showErrorMessage="1" promptTitle="Effective Estimated Peak Savings" prompt="This calculates the estimated peak savings for the installation year as a check on the resource information that was entered. This multiplies the number of units by the per unit savings and the coincident factor to estimate peak savings. " sqref="Y122" xr:uid="{00000000-0002-0000-0000-000011000000}"/>
    <dataValidation allowBlank="1" showInputMessage="1" showErrorMessage="1" promptTitle="Valid Line Check" prompt="This is a check on if each line has the proper number of entries. If a necessary column was missed then this will show false, indicating that the line is either missing or has extra unnecessary information." sqref="Z122" xr:uid="{00000000-0002-0000-0000-000012000000}"/>
    <dataValidation allowBlank="1" showInputMessage="1" showErrorMessage="1" promptTitle="Participant Incremental Cost" prompt="This is the per-unit cost of the resource to the participant. For EE Ex. 1, program participants pay $500 per unit incremental to what they would have spent normally (Note that this does not include incentives, which are entered to the right)." sqref="O122" xr:uid="{00000000-0002-0000-0000-000013000000}"/>
    <dataValidation allowBlank="1" showInputMessage="1" showErrorMessage="1" promptTitle="Incentives" prompt="This is the one-time, per-unit incentive provided by the utility to the participant(s) in the resource installation year. For resources that provide incentives over time, insert multiple lines with the same resource name and a resource life of 1 year." sqref="P122" xr:uid="{00000000-0002-0000-0000-000014000000}"/>
    <dataValidation allowBlank="1" showInputMessage="1" showErrorMessage="1" promptTitle="Installation Zone" prompt="This is the zone where the resource is to be installed. This affects the locational discount factor." sqref="J122" xr:uid="{00000000-0002-0000-0000-000015000000}"/>
    <dataValidation allowBlank="1" showInputMessage="1" showErrorMessage="1" promptTitle="Locational Discount Factor" prompt="This is a predefined value based on the installation zone where the resource is being installed." sqref="K122" xr:uid="{00000000-0002-0000-0000-000016000000}"/>
    <dataValidation allowBlank="1" showInputMessage="1" showErrorMessage="1" promptTitle="Nameplate Savings" prompt="This is the per-unit nameplate savings realized by switching electricity or increasing efficiency._x000a_" sqref="S125" xr:uid="{00000000-0002-0000-0000-000017000000}"/>
  </dataValidations>
  <pageMargins left="0.7" right="0.7" top="0.75" bottom="0.75" header="0.3" footer="0.3"/>
  <pageSetup orientation="portrait" r:id="rId1"/>
  <headerFooter>
    <oddFooter>&amp;C&amp;1#&amp;"Calibri"&amp;12&amp;K008000Internal Use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59999389629810485"/>
  </sheetPr>
  <dimension ref="B2:Y101"/>
  <sheetViews>
    <sheetView showGridLines="0" workbookViewId="0">
      <pane xSplit="3" topLeftCell="D1" activePane="topRight" state="frozen"/>
      <selection pane="topRight" activeCell="E11" sqref="E11"/>
    </sheetView>
  </sheetViews>
  <sheetFormatPr defaultRowHeight="11.25"/>
  <cols>
    <col min="1" max="1" width="2.5" customWidth="1"/>
    <col min="2" max="2" width="20.83203125" customWidth="1"/>
    <col min="3" max="3" width="22.5" customWidth="1"/>
    <col min="4" max="7" width="17.83203125" customWidth="1"/>
    <col min="8" max="8" width="19.6640625" customWidth="1"/>
    <col min="9" max="9" width="18.33203125" customWidth="1"/>
    <col min="10" max="10" width="21.33203125" customWidth="1"/>
    <col min="11" max="15" width="17.83203125" customWidth="1"/>
    <col min="16" max="17" width="16.33203125" customWidth="1"/>
    <col min="18" max="18" width="33.83203125" customWidth="1"/>
    <col min="19" max="20" width="12.33203125" customWidth="1"/>
    <col min="21" max="22" width="17.83203125" customWidth="1"/>
    <col min="23" max="23" width="16.6640625" customWidth="1"/>
  </cols>
  <sheetData>
    <row r="2" spans="2:8">
      <c r="B2" s="89" t="s">
        <v>129</v>
      </c>
      <c r="C2" s="89"/>
      <c r="D2" s="34"/>
      <c r="F2" s="50" t="s">
        <v>130</v>
      </c>
      <c r="G2" s="51"/>
      <c r="H2" s="52"/>
    </row>
    <row r="3" spans="2:8">
      <c r="B3" s="89" t="s">
        <v>131</v>
      </c>
      <c r="C3" s="89"/>
      <c r="D3" s="35"/>
      <c r="F3" s="53" t="s">
        <v>132</v>
      </c>
      <c r="G3" s="54"/>
      <c r="H3" s="55"/>
    </row>
    <row r="4" spans="2:8">
      <c r="B4" s="89" t="s">
        <v>133</v>
      </c>
      <c r="C4" s="89"/>
      <c r="D4" s="35"/>
    </row>
    <row r="5" spans="2:8">
      <c r="B5" s="89" t="s">
        <v>134</v>
      </c>
      <c r="C5" s="89"/>
      <c r="D5" s="35"/>
    </row>
    <row r="6" spans="2:8">
      <c r="B6" s="89" t="s">
        <v>135</v>
      </c>
      <c r="C6" s="89"/>
      <c r="D6" s="35"/>
    </row>
    <row r="7" spans="2:8">
      <c r="B7" s="89" t="s">
        <v>136</v>
      </c>
      <c r="C7" s="89"/>
      <c r="D7" s="35"/>
    </row>
    <row r="8" spans="2:8">
      <c r="B8" s="89" t="s">
        <v>137</v>
      </c>
      <c r="C8" s="89"/>
      <c r="D8" s="35"/>
    </row>
    <row r="9" spans="2:8">
      <c r="B9" s="89" t="s">
        <v>138</v>
      </c>
      <c r="C9" s="89"/>
      <c r="D9" s="35"/>
    </row>
    <row r="10" spans="2:8">
      <c r="B10" s="89" t="s">
        <v>139</v>
      </c>
      <c r="C10" s="89"/>
      <c r="D10" s="35"/>
    </row>
    <row r="11" spans="2:8">
      <c r="B11" s="89" t="s">
        <v>140</v>
      </c>
      <c r="C11" s="89"/>
      <c r="D11" s="35"/>
    </row>
    <row r="12" spans="2:8" ht="12" thickBot="1">
      <c r="B12" s="88" t="s">
        <v>141</v>
      </c>
      <c r="C12" s="88"/>
      <c r="D12" s="9"/>
    </row>
    <row r="15" spans="2:8" ht="12" thickBot="1">
      <c r="B15" s="88" t="s">
        <v>64</v>
      </c>
      <c r="C15" s="88"/>
      <c r="D15" s="60" t="s">
        <v>65</v>
      </c>
    </row>
    <row r="17" spans="2:25">
      <c r="B17" s="89" t="s">
        <v>66</v>
      </c>
      <c r="C17" s="89"/>
      <c r="D17" s="33">
        <v>1</v>
      </c>
      <c r="E17" s="12">
        <v>2</v>
      </c>
      <c r="F17" s="12">
        <v>3</v>
      </c>
      <c r="G17" s="12">
        <v>4</v>
      </c>
      <c r="H17" s="12">
        <v>5</v>
      </c>
      <c r="I17" s="12">
        <v>6</v>
      </c>
      <c r="J17" s="12">
        <v>7</v>
      </c>
      <c r="K17" s="12">
        <v>8</v>
      </c>
      <c r="L17" s="12">
        <v>9</v>
      </c>
      <c r="M17" s="12">
        <v>10</v>
      </c>
      <c r="N17" s="12">
        <v>11</v>
      </c>
      <c r="O17" s="12">
        <v>12</v>
      </c>
      <c r="P17" s="12">
        <v>13</v>
      </c>
      <c r="Q17" s="12">
        <v>14</v>
      </c>
      <c r="R17" s="12">
        <v>15</v>
      </c>
      <c r="S17" s="12">
        <v>16</v>
      </c>
      <c r="T17" s="12">
        <v>17</v>
      </c>
      <c r="U17" s="12">
        <v>18</v>
      </c>
      <c r="V17" s="12">
        <v>19</v>
      </c>
      <c r="W17" s="12">
        <v>20</v>
      </c>
    </row>
    <row r="18" spans="2:25">
      <c r="B18" s="89" t="s">
        <v>67</v>
      </c>
      <c r="C18" s="89"/>
      <c r="D18" s="33">
        <f>Lists!$C$6</f>
        <v>2023</v>
      </c>
      <c r="E18" s="12">
        <f>IF($D$18+D$17&lt;=Lists!$C$7, D$18+1, 0)</f>
        <v>2024</v>
      </c>
      <c r="F18" s="12">
        <f>IF($D$18+E$17&lt;=Lists!$C$7, E$18+1, 0)</f>
        <v>2025</v>
      </c>
      <c r="G18" s="12">
        <f>IF($D$18+F$17&lt;=Lists!$C$7, F$18+1, 0)</f>
        <v>2026</v>
      </c>
      <c r="H18" s="12">
        <f>IF($D$18+G$17&lt;=Lists!$C$7, G$18+1, 0)</f>
        <v>2027</v>
      </c>
      <c r="I18" s="12">
        <f>IF($D$18+H$17&lt;=Lists!$C$7, H$18+1, 0)</f>
        <v>2028</v>
      </c>
      <c r="J18" s="12">
        <f>IF($D$18+I$17&lt;=Lists!$C$7, I$18+1, 0)</f>
        <v>2029</v>
      </c>
      <c r="K18" s="12">
        <f>IF($D$18+J$17&lt;=Lists!$C$7, J$18+1, 0)</f>
        <v>2030</v>
      </c>
      <c r="L18" s="12">
        <f>IF($D$18+K$17&lt;=Lists!$C$7, K$18+1, 0)</f>
        <v>2031</v>
      </c>
      <c r="M18" s="12">
        <f>IF($D$18+L$17&lt;=Lists!$C$7, L$18+1, 0)</f>
        <v>2032</v>
      </c>
      <c r="N18" s="12">
        <f>IF($D$18+M$17&lt;=Lists!$C$7, M$18+1, 0)</f>
        <v>0</v>
      </c>
      <c r="O18" s="12">
        <f>IF($D$18+N$17&lt;=Lists!$C$7, N$18+1, 0)</f>
        <v>0</v>
      </c>
      <c r="P18" s="12">
        <f>IF($D$18+O$17&lt;=Lists!$C$7, O$18+1, 0)</f>
        <v>0</v>
      </c>
      <c r="Q18" s="12">
        <f>IF($D$18+P$17&lt;=Lists!$C$7, P$18+1, 0)</f>
        <v>0</v>
      </c>
      <c r="R18" s="12">
        <f>IF($D$18+Q$17&lt;=Lists!$C$7, Q$18+1, 0)</f>
        <v>0</v>
      </c>
      <c r="S18" s="12">
        <f>IF($D$18+R$17&lt;=Lists!$C$7, R$18+1, 0)</f>
        <v>0</v>
      </c>
      <c r="T18" s="12">
        <f>IF($D$18+S$17&lt;=Lists!$C$7, S$18+1, 0)</f>
        <v>0</v>
      </c>
      <c r="U18" s="12">
        <f>IF($D$18+T$17&lt;=Lists!$C$7, T$18+1, 0)</f>
        <v>0</v>
      </c>
      <c r="V18" s="12">
        <f>IF($D$18+U$17&lt;=Lists!$C$7, U$18+1, 0)</f>
        <v>0</v>
      </c>
      <c r="W18" s="12">
        <f>IF($D$18+V$17&lt;=Lists!$C$7, V$18+1, 0)</f>
        <v>0</v>
      </c>
    </row>
    <row r="19" spans="2:25" ht="12" thickBot="1">
      <c r="B19" s="88" t="str">
        <f>"Bid Price ("&amp;D15&amp;")"</f>
        <v>Bid Price ($/Month)</v>
      </c>
      <c r="C19" s="88"/>
      <c r="D19" s="20"/>
      <c r="E19" s="20"/>
      <c r="F19" s="20"/>
      <c r="G19" s="20"/>
      <c r="H19" s="20"/>
      <c r="I19" s="20"/>
      <c r="J19" s="20"/>
      <c r="K19" s="20"/>
      <c r="L19" s="20"/>
      <c r="M19" s="20"/>
      <c r="N19" s="20"/>
      <c r="O19" s="20"/>
      <c r="P19" s="20"/>
      <c r="Q19" s="20"/>
      <c r="R19" s="20"/>
      <c r="S19" s="20"/>
      <c r="T19" s="20"/>
      <c r="U19" s="20"/>
      <c r="V19" s="20"/>
      <c r="W19" s="20"/>
    </row>
    <row r="21" spans="2:25">
      <c r="B21" s="6"/>
    </row>
    <row r="22" spans="2:25" ht="34.5" thickBot="1">
      <c r="B22" s="4" t="s">
        <v>69</v>
      </c>
      <c r="C22" s="4" t="s">
        <v>70</v>
      </c>
      <c r="D22" s="4" t="s">
        <v>71</v>
      </c>
      <c r="E22" s="82" t="s">
        <v>72</v>
      </c>
      <c r="F22" s="82"/>
      <c r="G22" s="4" t="s">
        <v>73</v>
      </c>
      <c r="H22" s="4" t="s">
        <v>74</v>
      </c>
      <c r="I22" s="4" t="s">
        <v>75</v>
      </c>
      <c r="J22" s="4" t="s">
        <v>142</v>
      </c>
      <c r="K22" s="4" t="s">
        <v>77</v>
      </c>
      <c r="L22" s="4" t="s">
        <v>78</v>
      </c>
      <c r="M22" s="4" t="s">
        <v>79</v>
      </c>
      <c r="N22" s="4" t="s">
        <v>80</v>
      </c>
      <c r="O22" s="4" t="s">
        <v>81</v>
      </c>
      <c r="P22" s="4" t="s">
        <v>82</v>
      </c>
      <c r="Q22" s="4" t="s">
        <v>83</v>
      </c>
      <c r="R22" s="4" t="s">
        <v>143</v>
      </c>
      <c r="S22" s="82" t="s">
        <v>85</v>
      </c>
      <c r="T22" s="82"/>
      <c r="U22" s="4" t="s">
        <v>144</v>
      </c>
      <c r="V22" s="4" t="s">
        <v>87</v>
      </c>
      <c r="W22" s="4" t="s">
        <v>88</v>
      </c>
      <c r="X22" s="4" t="s">
        <v>89</v>
      </c>
    </row>
    <row r="23" spans="2:25" ht="22.5">
      <c r="B23" s="12"/>
      <c r="C23" s="12"/>
      <c r="D23" s="12"/>
      <c r="E23" s="12" t="s">
        <v>90</v>
      </c>
      <c r="F23" s="12" t="s">
        <v>91</v>
      </c>
      <c r="G23" s="12" t="s">
        <v>92</v>
      </c>
      <c r="H23" s="12" t="s">
        <v>93</v>
      </c>
      <c r="I23" s="12" t="s">
        <v>93</v>
      </c>
      <c r="J23" s="12" t="s">
        <v>94</v>
      </c>
      <c r="K23" s="12" t="s">
        <v>95</v>
      </c>
      <c r="L23" s="12" t="s">
        <v>96</v>
      </c>
      <c r="M23" s="12" t="s">
        <v>97</v>
      </c>
      <c r="N23" s="12" t="s">
        <v>97</v>
      </c>
      <c r="O23" s="12" t="s">
        <v>93</v>
      </c>
      <c r="P23" s="12" t="s">
        <v>98</v>
      </c>
      <c r="Q23" s="12" t="s">
        <v>99</v>
      </c>
      <c r="R23" s="12" t="s">
        <v>93</v>
      </c>
      <c r="S23" s="12" t="s">
        <v>100</v>
      </c>
      <c r="T23" s="12" t="s">
        <v>91</v>
      </c>
      <c r="U23" s="12" t="s">
        <v>102</v>
      </c>
      <c r="V23" s="12" t="s">
        <v>103</v>
      </c>
      <c r="W23" s="12" t="s">
        <v>104</v>
      </c>
      <c r="X23" s="12" t="s">
        <v>105</v>
      </c>
    </row>
    <row r="24" spans="2:25">
      <c r="B24" s="18"/>
      <c r="C24" s="10"/>
      <c r="D24" s="18"/>
      <c r="E24" s="10"/>
      <c r="F24" s="11" t="str">
        <f>IFERROR(INDEX(Lists!$T$4:$T$100, MATCH($C24, Lists!$S$4:$S$100, 0)), "")</f>
        <v/>
      </c>
      <c r="G24" s="9"/>
      <c r="H24" s="10"/>
      <c r="I24" s="16" t="str">
        <f>IF(ISBLANK($H24), "", INDEX(Lists!$Q$4:$Q$100, MATCH($H24, Lists!$P$4:$P$100, 0)))</f>
        <v/>
      </c>
      <c r="J24" s="18"/>
      <c r="K24" s="19"/>
      <c r="L24" s="9"/>
      <c r="M24" s="20"/>
      <c r="N24" s="20"/>
      <c r="O24" s="37" t="str">
        <f>IFERROR(INDEX(Lists!$U$4:$U$100, MATCH($C24, Lists!$S$4:$S$100, 0)), "")</f>
        <v/>
      </c>
      <c r="P24" s="19"/>
      <c r="Q24" s="19"/>
      <c r="R24" s="10"/>
      <c r="S24" s="40"/>
      <c r="T24" s="16" t="str">
        <f>IF(OR($E24=Lists!$AB$3, $F24=Lists!$AB$3), 1, IF(OR($R24= Lists!$W$4, ISBLANK($R24)), "", INDEX(Lists!$X$3:$X$96, MATCH($R24, Lists!$W$3:$W$96, 0))))</f>
        <v/>
      </c>
      <c r="U24" s="19"/>
      <c r="V24" s="19"/>
      <c r="W24" s="56" t="str">
        <f>IF(ISBLANK($B24), "", IF($E24= Lists!$AB$4, I24*K24*Q24*S24/1036000, IF($F24=Lists!$AB$4, I24*K24*Q24*T24/1036000, I24*K24*P24*T24)))</f>
        <v/>
      </c>
      <c r="X24" s="49" t="b">
        <f>OR(COUNTBLANK(B24:W24)=22,COUNTA(B24:W24)=(20+IF(C24&lt;&gt;Lists!$S$8,-2,0)+IF(OR(E24=Lists!$AB$3,F24=Lists!$AB$3),-1,0)+IF(R24=Lists!$W$4,1,0)))</f>
        <v>1</v>
      </c>
      <c r="Y24" s="58"/>
    </row>
    <row r="25" spans="2:25">
      <c r="B25" s="18"/>
      <c r="C25" s="10"/>
      <c r="D25" s="9"/>
      <c r="E25" s="10"/>
      <c r="F25" s="11" t="str">
        <f>IFERROR(INDEX(Lists!$T$4:$T$100, MATCH($C25, Lists!$S$4:$S$100, 0)), "")</f>
        <v/>
      </c>
      <c r="G25" s="9"/>
      <c r="H25" s="10"/>
      <c r="I25" s="16" t="str">
        <f>IF(ISBLANK($H25), "", INDEX(Lists!$Q$4:$Q$100, MATCH($H25, Lists!$P$4:$P$100, 0)))</f>
        <v/>
      </c>
      <c r="J25" s="18"/>
      <c r="K25" s="19"/>
      <c r="L25" s="9"/>
      <c r="M25" s="20"/>
      <c r="N25" s="20"/>
      <c r="O25" s="37" t="str">
        <f>IFERROR(INDEX(Lists!$U$4:$U$100, MATCH($C25, Lists!$S$4:$S$100, 0)), "")</f>
        <v/>
      </c>
      <c r="P25" s="19"/>
      <c r="Q25" s="19"/>
      <c r="R25" s="10"/>
      <c r="S25" s="40"/>
      <c r="T25" s="16" t="str">
        <f>IF(OR($E25=Lists!$AB$3, $F25=Lists!$AB$3), 1, IF(OR($R25= Lists!$W$4, ISBLANK($R25)), "", INDEX(Lists!$X$3:$X$96, MATCH($R25, Lists!$W$3:$W$96, 0))))</f>
        <v/>
      </c>
      <c r="U25" s="19"/>
      <c r="V25" s="19"/>
      <c r="W25" s="56" t="str">
        <f>IF(ISBLANK($B25), "", IF($E25= Lists!$AB$4, I25*K25*Q25*S25/1036000, IF($F25=Lists!$AB$4, I25*K25*Q25*T25/1036000, I25*K25*P25*T25)))</f>
        <v/>
      </c>
      <c r="X25" s="49" t="b">
        <f>OR(COUNTBLANK(B25:W25)=22,COUNTA(B25:W25)=(20+IF(C25&lt;&gt;Lists!$S$8,-2,0)+IF(OR(E25=Lists!$AB$3,F25=Lists!$AB$3),-1,0)+IF(R25=Lists!$W$4,1,0)))</f>
        <v>1</v>
      </c>
      <c r="Y25" s="58"/>
    </row>
    <row r="26" spans="2:25">
      <c r="B26" s="18"/>
      <c r="C26" s="10"/>
      <c r="D26" s="9"/>
      <c r="E26" s="10"/>
      <c r="F26" s="11" t="str">
        <f>IFERROR(INDEX(Lists!$T$4:$T$100, MATCH($C26, Lists!$S$4:$S$100, 0)), "")</f>
        <v/>
      </c>
      <c r="G26" s="9"/>
      <c r="H26" s="10"/>
      <c r="I26" s="16" t="str">
        <f>IF(ISBLANK($H26), "", INDEX(Lists!$Q$4:$Q$100, MATCH($H26, Lists!$P$4:$P$100, 0)))</f>
        <v/>
      </c>
      <c r="J26" s="18"/>
      <c r="K26" s="19"/>
      <c r="L26" s="9"/>
      <c r="M26" s="20"/>
      <c r="N26" s="20"/>
      <c r="O26" s="37" t="str">
        <f>IFERROR(INDEX(Lists!$U$4:$U$100, MATCH($C26, Lists!$S$4:$S$100, 0)), "")</f>
        <v/>
      </c>
      <c r="P26" s="19"/>
      <c r="Q26" s="19"/>
      <c r="R26" s="10"/>
      <c r="S26" s="40"/>
      <c r="T26" s="16" t="str">
        <f>IF(OR($E26=Lists!$AB$3, $F26=Lists!$AB$3), 1, IF(OR($R26= Lists!$W$4, ISBLANK($R26)), "", INDEX(Lists!$X$3:$X$96, MATCH($R26, Lists!$W$3:$W$96, 0))))</f>
        <v/>
      </c>
      <c r="U26" s="19"/>
      <c r="V26" s="19"/>
      <c r="W26" s="56" t="str">
        <f>IF(ISBLANK($B26), "", IF($E26= Lists!$AB$4, I26*K26*Q26*S26/1036000, IF($F26=Lists!$AB$4, I26*K26*Q26*T26/1036000, I26*K26*P26*T26)))</f>
        <v/>
      </c>
      <c r="X26" s="49" t="b">
        <f>OR(COUNTBLANK(B26:W26)=22,COUNTA(B26:W26)=(20+IF(C26&lt;&gt;Lists!$S$8,-2,0)+IF(OR(E26=Lists!$AB$3,F26=Lists!$AB$3),-1,0)+IF(R26=Lists!$W$4,1,0)))</f>
        <v>1</v>
      </c>
      <c r="Y26" s="58"/>
    </row>
    <row r="27" spans="2:25">
      <c r="B27" s="18"/>
      <c r="C27" s="10"/>
      <c r="D27" s="18"/>
      <c r="E27" s="10"/>
      <c r="F27" s="11" t="str">
        <f>IFERROR(INDEX(Lists!$T$4:$T$100, MATCH($C27, Lists!$S$4:$S$100, 0)), "")</f>
        <v/>
      </c>
      <c r="G27" s="9"/>
      <c r="H27" s="10"/>
      <c r="I27" s="16" t="str">
        <f>IF(ISBLANK($H27), "", INDEX(Lists!$Q$4:$Q$100, MATCH($H27, Lists!$P$4:$P$100, 0)))</f>
        <v/>
      </c>
      <c r="J27" s="18"/>
      <c r="K27" s="19"/>
      <c r="L27" s="9"/>
      <c r="M27" s="20"/>
      <c r="N27" s="20"/>
      <c r="O27" s="37" t="str">
        <f>IFERROR(INDEX(Lists!$U$4:$U$100, MATCH($C27, Lists!$S$4:$S$100, 0)), "")</f>
        <v/>
      </c>
      <c r="P27" s="19"/>
      <c r="Q27" s="19"/>
      <c r="R27" s="10"/>
      <c r="S27" s="40"/>
      <c r="T27" s="16" t="str">
        <f>IF(OR($E27=Lists!$AB$3, $F27=Lists!$AB$3), 1, IF(OR($R27= Lists!$W$4, ISBLANK($R27)), "", INDEX(Lists!$X$3:$X$96, MATCH($R27, Lists!$W$3:$W$96, 0))))</f>
        <v/>
      </c>
      <c r="U27" s="19"/>
      <c r="V27" s="19"/>
      <c r="W27" s="56" t="str">
        <f>IF(ISBLANK($B27), "", IF($E27= Lists!$AB$4, I27*K27*Q27*S27/1036000, IF($F27=Lists!$AB$4, I27*K27*Q27*T27/1036000, I27*K27*P27*T27)))</f>
        <v/>
      </c>
      <c r="X27" s="49" t="b">
        <f>OR(COUNTBLANK(B27:W27)=22,COUNTA(B27:W27)=(20+IF(C27&lt;&gt;Lists!$S$8,-2,0)+IF(OR(E27=Lists!$AB$3,F27=Lists!$AB$3),-1,0)+IF(R27=Lists!$W$4,1,0)))</f>
        <v>1</v>
      </c>
      <c r="Y27" s="58"/>
    </row>
    <row r="28" spans="2:25">
      <c r="B28" s="18"/>
      <c r="C28" s="10"/>
      <c r="D28" s="18"/>
      <c r="E28" s="10"/>
      <c r="F28" s="11" t="str">
        <f>IFERROR(INDEX(Lists!$T$4:$T$100, MATCH($C28, Lists!$S$4:$S$100, 0)), "")</f>
        <v/>
      </c>
      <c r="G28" s="9"/>
      <c r="H28" s="10"/>
      <c r="I28" s="16" t="str">
        <f>IF(ISBLANK($H28), "", INDEX(Lists!$Q$4:$Q$100, MATCH($H28, Lists!$P$4:$P$100, 0)))</f>
        <v/>
      </c>
      <c r="J28" s="18"/>
      <c r="K28" s="19"/>
      <c r="L28" s="9"/>
      <c r="M28" s="20"/>
      <c r="N28" s="20"/>
      <c r="O28" s="37" t="str">
        <f>IFERROR(INDEX(Lists!$U$4:$U$100, MATCH($C28, Lists!$S$4:$S$100, 0)), "")</f>
        <v/>
      </c>
      <c r="P28" s="19"/>
      <c r="Q28" s="19"/>
      <c r="R28" s="10"/>
      <c r="S28" s="40"/>
      <c r="T28" s="16" t="str">
        <f>IF(OR($E28=Lists!$AB$3, $F28=Lists!$AB$3), 1, IF(OR($R28= Lists!$W$4, ISBLANK($R28)), "", INDEX(Lists!$X$3:$X$96, MATCH($R28, Lists!$W$3:$W$96, 0))))</f>
        <v/>
      </c>
      <c r="U28" s="19"/>
      <c r="V28" s="19"/>
      <c r="W28" s="56" t="str">
        <f>IF(ISBLANK($B28), "", IF($E28= Lists!$AB$4, I28*K28*Q28*S28/1036000, IF($F28=Lists!$AB$4, I28*K28*Q28*T28/1036000, I28*K28*P28*T28)))</f>
        <v/>
      </c>
      <c r="X28" s="49" t="b">
        <f>OR(COUNTBLANK(B28:W28)=22,COUNTA(B28:W28)=(20+IF(C28&lt;&gt;Lists!$S$8,-2,0)+IF(OR(E28=Lists!$AB$3,F28=Lists!$AB$3),-1,0)+IF(R28=Lists!$W$4,1,0)))</f>
        <v>1</v>
      </c>
      <c r="Y28" s="58"/>
    </row>
    <row r="29" spans="2:25">
      <c r="B29" s="18"/>
      <c r="C29" s="10"/>
      <c r="D29" s="18"/>
      <c r="E29" s="10"/>
      <c r="F29" s="11" t="str">
        <f>IFERROR(INDEX(Lists!$T$4:$T$100, MATCH($C29, Lists!$S$4:$S$100, 0)), "")</f>
        <v/>
      </c>
      <c r="G29" s="9"/>
      <c r="H29" s="10"/>
      <c r="I29" s="16" t="str">
        <f>IF(ISBLANK($H29), "", INDEX(Lists!$Q$4:$Q$100, MATCH($H29, Lists!$P$4:$P$100, 0)))</f>
        <v/>
      </c>
      <c r="J29" s="18"/>
      <c r="K29" s="19"/>
      <c r="L29" s="9"/>
      <c r="M29" s="20"/>
      <c r="N29" s="20"/>
      <c r="O29" s="37" t="str">
        <f>IFERROR(INDEX(Lists!$U$4:$U$100, MATCH($C29, Lists!$S$4:$S$100, 0)), "")</f>
        <v/>
      </c>
      <c r="P29" s="19"/>
      <c r="Q29" s="19"/>
      <c r="R29" s="10"/>
      <c r="S29" s="40"/>
      <c r="T29" s="16" t="str">
        <f>IF(OR($E29=Lists!$AB$3, $F29=Lists!$AB$3), 1, IF(OR($R29= Lists!$W$4, ISBLANK($R29)), "", INDEX(Lists!$X$3:$X$96, MATCH($R29, Lists!$W$3:$W$96, 0))))</f>
        <v/>
      </c>
      <c r="U29" s="19"/>
      <c r="V29" s="19"/>
      <c r="W29" s="56" t="str">
        <f>IF(ISBLANK($B29), "", IF($E29= Lists!$AB$4, I29*K29*Q29*S29/1036000, IF($F29=Lists!$AB$4, I29*K29*Q29*T29/1036000, I29*K29*P29*T29)))</f>
        <v/>
      </c>
      <c r="X29" s="49" t="b">
        <f>OR(COUNTBLANK(B29:W29)=22,COUNTA(B29:W29)=(20+IF(C29&lt;&gt;Lists!$S$8,-2,0)+IF(OR(E29=Lists!$AB$3,F29=Lists!$AB$3),-1,0)+IF(R29=Lists!$W$4,1,0)))</f>
        <v>1</v>
      </c>
      <c r="Y29" s="58"/>
    </row>
    <row r="30" spans="2:25">
      <c r="B30" s="18"/>
      <c r="C30" s="10"/>
      <c r="D30" s="18"/>
      <c r="E30" s="10"/>
      <c r="F30" s="11" t="str">
        <f>IFERROR(INDEX(Lists!$T$4:$T$100, MATCH($C30, Lists!$S$4:$S$100, 0)), "")</f>
        <v/>
      </c>
      <c r="G30" s="9"/>
      <c r="H30" s="10"/>
      <c r="I30" s="16" t="str">
        <f>IF(ISBLANK($H30), "", INDEX(Lists!$Q$4:$Q$100, MATCH($H30, Lists!$P$4:$P$100, 0)))</f>
        <v/>
      </c>
      <c r="J30" s="9"/>
      <c r="K30" s="19"/>
      <c r="L30" s="9"/>
      <c r="M30" s="20"/>
      <c r="N30" s="20"/>
      <c r="O30" s="37" t="str">
        <f>IFERROR(INDEX(Lists!$U$4:$U$100, MATCH($C30, Lists!$S$4:$S$100, 0)), "")</f>
        <v/>
      </c>
      <c r="P30" s="19"/>
      <c r="Q30" s="19"/>
      <c r="R30" s="10"/>
      <c r="S30" s="40"/>
      <c r="T30" s="16" t="str">
        <f>IF(OR($E30=Lists!$AB$3, $F30=Lists!$AB$3), 1, IF(OR($R30= Lists!$W$4, ISBLANK($R30)), "", INDEX(Lists!$X$3:$X$96, MATCH($R30, Lists!$W$3:$W$96, 0))))</f>
        <v/>
      </c>
      <c r="U30" s="19"/>
      <c r="V30" s="19"/>
      <c r="W30" s="56" t="str">
        <f>IF(ISBLANK($B30), "", IF($E30= Lists!$AB$4, I30*K30*Q30*S30/1036000, IF($F30=Lists!$AB$4, I30*K30*Q30*T30/1036000, I30*K30*P30*T30)))</f>
        <v/>
      </c>
      <c r="X30" s="49" t="b">
        <f>OR(COUNTBLANK(B30:W30)=22,COUNTA(B30:W30)=(20+IF(C30&lt;&gt;Lists!$S$8,-2,0)+IF(OR(E30=Lists!$AB$3,F30=Lists!$AB$3),-1,0)+IF(R30=Lists!$W$4,1,0)))</f>
        <v>1</v>
      </c>
      <c r="Y30" s="58"/>
    </row>
    <row r="31" spans="2:25">
      <c r="B31" s="9"/>
      <c r="C31" s="10"/>
      <c r="D31" s="9"/>
      <c r="E31" s="10"/>
      <c r="F31" s="11" t="str">
        <f>IFERROR(INDEX(Lists!$T$4:$T$100, MATCH($C31, Lists!$S$4:$S$100, 0)), "")</f>
        <v/>
      </c>
      <c r="G31" s="9"/>
      <c r="H31" s="10"/>
      <c r="I31" s="16" t="str">
        <f>IF(ISBLANK($H31), "", INDEX(Lists!$Q$4:$Q$100, MATCH($H31, Lists!$P$4:$P$100, 0)))</f>
        <v/>
      </c>
      <c r="J31" s="9"/>
      <c r="K31" s="19"/>
      <c r="L31" s="9"/>
      <c r="M31" s="20"/>
      <c r="N31" s="20"/>
      <c r="O31" s="37" t="str">
        <f>IFERROR(INDEX(Lists!$U$4:$U$100, MATCH($C31, Lists!$S$4:$S$100, 0)), "")</f>
        <v/>
      </c>
      <c r="P31" s="19"/>
      <c r="Q31" s="19"/>
      <c r="R31" s="10"/>
      <c r="S31" s="40"/>
      <c r="T31" s="16" t="str">
        <f>IF(OR($E31=Lists!$AB$3, $F31=Lists!$AB$3), 1, IF(OR($R31= Lists!$W$4, ISBLANK($R31)), "", INDEX(Lists!$X$3:$X$96, MATCH($R31, Lists!$W$3:$W$96, 0))))</f>
        <v/>
      </c>
      <c r="U31" s="19"/>
      <c r="V31" s="19"/>
      <c r="W31" s="56" t="str">
        <f>IF(ISBLANK($B31), "", IF($E31= Lists!$AB$4, I31*K31*Q31*S31/1036000, IF($F31=Lists!$AB$4, I31*K31*Q31*T31/1036000, I31*K31*P31*T31)))</f>
        <v/>
      </c>
      <c r="X31" s="49" t="b">
        <f>OR(COUNTBLANK(B31:W31)=22,COUNTA(B31:W31)=(20+IF(C31&lt;&gt;Lists!$S$8,-2,0)+IF(OR(E31=Lists!$AB$3,F31=Lists!$AB$3),-1,0)+IF(R31=Lists!$W$4,1,0)))</f>
        <v>1</v>
      </c>
      <c r="Y31" s="58"/>
    </row>
    <row r="32" spans="2:25">
      <c r="B32" s="18"/>
      <c r="C32" s="10"/>
      <c r="D32" s="9"/>
      <c r="E32" s="10"/>
      <c r="F32" s="11" t="str">
        <f>IFERROR(INDEX(Lists!$T$4:$T$100, MATCH($C32, Lists!$S$4:$S$100, 0)), "")</f>
        <v/>
      </c>
      <c r="G32" s="9"/>
      <c r="H32" s="10"/>
      <c r="I32" s="16" t="str">
        <f>IF(ISBLANK($H32), "", INDEX(Lists!$Q$4:$Q$100, MATCH($H32, Lists!$P$4:$P$100, 0)))</f>
        <v/>
      </c>
      <c r="J32" s="18"/>
      <c r="K32" s="19"/>
      <c r="L32" s="9"/>
      <c r="M32" s="20"/>
      <c r="N32" s="20"/>
      <c r="O32" s="37" t="str">
        <f>IFERROR(INDEX(Lists!$U$4:$U$100, MATCH($C32, Lists!$S$4:$S$100, 0)), "")</f>
        <v/>
      </c>
      <c r="P32" s="19"/>
      <c r="Q32" s="19"/>
      <c r="R32" s="10"/>
      <c r="S32" s="40"/>
      <c r="T32" s="16" t="str">
        <f>IF(OR($E32=Lists!$AB$3, $F32=Lists!$AB$3), 1, IF(OR($R32= Lists!$W$4, ISBLANK($R32)), "", INDEX(Lists!$X$3:$X$96, MATCH($R32, Lists!$W$3:$W$96, 0))))</f>
        <v/>
      </c>
      <c r="U32" s="19"/>
      <c r="V32" s="19"/>
      <c r="W32" s="56" t="str">
        <f>IF(ISBLANK($B32), "", IF($E32= Lists!$AB$4, I32*K32*Q32*S32/1036000, IF($F32=Lists!$AB$4, I32*K32*Q32*T32/1036000, I32*K32*P32*T32)))</f>
        <v/>
      </c>
      <c r="X32" s="49" t="b">
        <f>OR(COUNTBLANK(B32:W32)=22,COUNTA(B32:W32)=(20+IF(C32&lt;&gt;Lists!$S$8,-2,0)+IF(OR(E32=Lists!$AB$3,F32=Lists!$AB$3),-1,0)+IF(R32=Lists!$W$4,1,0)))</f>
        <v>1</v>
      </c>
      <c r="Y32" s="58"/>
    </row>
    <row r="33" spans="2:25">
      <c r="B33" s="18"/>
      <c r="C33" s="10"/>
      <c r="D33" s="9"/>
      <c r="E33" s="10"/>
      <c r="F33" s="11" t="str">
        <f>IFERROR(INDEX(Lists!$T$4:$T$100, MATCH($C33, Lists!$S$4:$S$100, 0)), "")</f>
        <v/>
      </c>
      <c r="G33" s="9"/>
      <c r="H33" s="10"/>
      <c r="I33" s="16" t="str">
        <f>IF(ISBLANK($H33), "", INDEX(Lists!$Q$4:$Q$100, MATCH($H33, Lists!$P$4:$P$100, 0)))</f>
        <v/>
      </c>
      <c r="J33" s="18"/>
      <c r="K33" s="19"/>
      <c r="L33" s="9"/>
      <c r="M33" s="20"/>
      <c r="N33" s="20"/>
      <c r="O33" s="37" t="str">
        <f>IFERROR(INDEX(Lists!$U$4:$U$100, MATCH($C33, Lists!$S$4:$S$100, 0)), "")</f>
        <v/>
      </c>
      <c r="P33" s="19"/>
      <c r="Q33" s="19"/>
      <c r="R33" s="10"/>
      <c r="S33" s="40"/>
      <c r="T33" s="16" t="str">
        <f>IF(OR($E33=Lists!$AB$3, $F33=Lists!$AB$3), 1, IF(OR($R33= Lists!$W$4, ISBLANK($R33)), "", INDEX(Lists!$X$3:$X$96, MATCH($R33, Lists!$W$3:$W$96, 0))))</f>
        <v/>
      </c>
      <c r="U33" s="19"/>
      <c r="V33" s="19"/>
      <c r="W33" s="56" t="str">
        <f>IF(ISBLANK($B33), "", IF($E33= Lists!$AB$4, I33*K33*Q33*S33/1036000, IF($F33=Lists!$AB$4, I33*K33*Q33*T33/1036000, I33*K33*P33*T33)))</f>
        <v/>
      </c>
      <c r="X33" s="49" t="b">
        <f>OR(COUNTBLANK(B33:W33)=22,COUNTA(B33:W33)=(20+IF(C33&lt;&gt;Lists!$S$8,-2,0)+IF(OR(E33=Lists!$AB$3,F33=Lists!$AB$3),-1,0)+IF(R33=Lists!$W$4,1,0)))</f>
        <v>1</v>
      </c>
      <c r="Y33" s="58"/>
    </row>
    <row r="34" spans="2:25">
      <c r="B34" s="18"/>
      <c r="C34" s="10"/>
      <c r="D34" s="9"/>
      <c r="E34" s="10"/>
      <c r="F34" s="11" t="str">
        <f>IFERROR(INDEX(Lists!$T$4:$T$100, MATCH($C34, Lists!$S$4:$S$100, 0)), "")</f>
        <v/>
      </c>
      <c r="G34" s="9"/>
      <c r="H34" s="10"/>
      <c r="I34" s="16" t="str">
        <f>IF(ISBLANK($H34), "", INDEX(Lists!$Q$4:$Q$100, MATCH($H34, Lists!$P$4:$P$100, 0)))</f>
        <v/>
      </c>
      <c r="J34" s="18"/>
      <c r="K34" s="19"/>
      <c r="L34" s="9"/>
      <c r="M34" s="20"/>
      <c r="N34" s="20"/>
      <c r="O34" s="37" t="str">
        <f>IFERROR(INDEX(Lists!$U$4:$U$100, MATCH($C34, Lists!$S$4:$S$100, 0)), "")</f>
        <v/>
      </c>
      <c r="P34" s="19"/>
      <c r="Q34" s="19"/>
      <c r="R34" s="10"/>
      <c r="S34" s="40"/>
      <c r="T34" s="16" t="str">
        <f>IF(OR($E34=Lists!$AB$3, $F34=Lists!$AB$3), 1, IF(OR($R34= Lists!$W$4, ISBLANK($R34)), "", INDEX(Lists!$X$3:$X$96, MATCH($R34, Lists!$W$3:$W$96, 0))))</f>
        <v/>
      </c>
      <c r="U34" s="19"/>
      <c r="V34" s="19"/>
      <c r="W34" s="56" t="str">
        <f>IF(ISBLANK($B34), "", IF($E34= Lists!$AB$4, I34*K34*Q34*S34/1036000, IF($F34=Lists!$AB$4, I34*K34*Q34*T34/1036000, I34*K34*P34*T34)))</f>
        <v/>
      </c>
      <c r="X34" s="49" t="b">
        <f>OR(COUNTBLANK(B34:W34)=22,COUNTA(B34:W34)=(20+IF(C34&lt;&gt;Lists!$S$8,-2,0)+IF(OR(E34=Lists!$AB$3,F34=Lists!$AB$3),-1,0)+IF(R34=Lists!$W$4,1,0)))</f>
        <v>1</v>
      </c>
      <c r="Y34" s="58"/>
    </row>
    <row r="35" spans="2:25">
      <c r="B35" s="18"/>
      <c r="C35" s="10"/>
      <c r="D35" s="9"/>
      <c r="E35" s="10"/>
      <c r="F35" s="11" t="str">
        <f>IFERROR(INDEX(Lists!$T$4:$T$100, MATCH($C35, Lists!$S$4:$S$100, 0)), "")</f>
        <v/>
      </c>
      <c r="G35" s="9"/>
      <c r="H35" s="10"/>
      <c r="I35" s="16" t="str">
        <f>IF(ISBLANK($H35), "", INDEX(Lists!$Q$4:$Q$100, MATCH($H35, Lists!$P$4:$P$100, 0)))</f>
        <v/>
      </c>
      <c r="J35" s="18"/>
      <c r="K35" s="19"/>
      <c r="L35" s="9"/>
      <c r="M35" s="20"/>
      <c r="N35" s="20"/>
      <c r="O35" s="37" t="str">
        <f>IFERROR(INDEX(Lists!$U$4:$U$100, MATCH($C35, Lists!$S$4:$S$100, 0)), "")</f>
        <v/>
      </c>
      <c r="P35" s="19"/>
      <c r="Q35" s="19"/>
      <c r="R35" s="10"/>
      <c r="S35" s="40"/>
      <c r="T35" s="16" t="str">
        <f>IF(OR($E35=Lists!$AB$3, $F35=Lists!$AB$3), 1, IF(OR($R35= Lists!$W$4, ISBLANK($R35)), "", INDEX(Lists!$X$3:$X$96, MATCH($R35, Lists!$W$3:$W$96, 0))))</f>
        <v/>
      </c>
      <c r="U35" s="19"/>
      <c r="V35" s="19"/>
      <c r="W35" s="56" t="str">
        <f>IF(ISBLANK($B35), "", IF($E35= Lists!$AB$4, I35*K35*Q35*S35/1036000, IF($F35=Lists!$AB$4, I35*K35*Q35*T35/1036000, I35*K35*P35*T35)))</f>
        <v/>
      </c>
      <c r="X35" s="49" t="b">
        <f>OR(COUNTBLANK(B35:W35)=22,COUNTA(B35:W35)=(20+IF(C35&lt;&gt;Lists!$S$8,-2,0)+IF(OR(E35=Lists!$AB$3,F35=Lists!$AB$3),-1,0)+IF(R35=Lists!$W$4,1,0)))</f>
        <v>1</v>
      </c>
      <c r="Y35" s="58"/>
    </row>
    <row r="36" spans="2:25">
      <c r="B36" s="18"/>
      <c r="C36" s="10"/>
      <c r="D36" s="9"/>
      <c r="E36" s="10"/>
      <c r="F36" s="11" t="str">
        <f>IFERROR(INDEX(Lists!$T$4:$T$100, MATCH($C36, Lists!$S$4:$S$100, 0)), "")</f>
        <v/>
      </c>
      <c r="G36" s="9"/>
      <c r="H36" s="10"/>
      <c r="I36" s="16" t="str">
        <f>IF(ISBLANK($H36), "", INDEX(Lists!$Q$4:$Q$100, MATCH($H36, Lists!$P$4:$P$100, 0)))</f>
        <v/>
      </c>
      <c r="J36" s="18"/>
      <c r="K36" s="19"/>
      <c r="L36" s="9"/>
      <c r="M36" s="20"/>
      <c r="N36" s="20"/>
      <c r="O36" s="37" t="str">
        <f>IFERROR(INDEX(Lists!$U$4:$U$100, MATCH($C36, Lists!$S$4:$S$100, 0)), "")</f>
        <v/>
      </c>
      <c r="P36" s="19"/>
      <c r="Q36" s="19"/>
      <c r="R36" s="10"/>
      <c r="S36" s="40"/>
      <c r="T36" s="16" t="str">
        <f>IF(OR($E36=Lists!$AB$3, $F36=Lists!$AB$3), 1, IF(OR($R36= Lists!$W$4, ISBLANK($R36)), "", INDEX(Lists!$X$3:$X$96, MATCH($R36, Lists!$W$3:$W$96, 0))))</f>
        <v/>
      </c>
      <c r="U36" s="19"/>
      <c r="V36" s="19"/>
      <c r="W36" s="56" t="str">
        <f>IF(ISBLANK($B36), "", IF($E36= Lists!$AB$4, I36*K36*Q36*S36/1036000, IF($F36=Lists!$AB$4, I36*K36*Q36*T36/1036000, I36*K36*P36*T36)))</f>
        <v/>
      </c>
      <c r="X36" s="49" t="b">
        <f>OR(COUNTBLANK(B36:W36)=22,COUNTA(B36:W36)=(20+IF(C36&lt;&gt;Lists!$S$8,-2,0)+IF(OR(E36=Lists!$AB$3,F36=Lists!$AB$3),-1,0)+IF(R36=Lists!$W$4,1,0)))</f>
        <v>1</v>
      </c>
      <c r="Y36" s="58"/>
    </row>
    <row r="37" spans="2:25">
      <c r="B37" s="18"/>
      <c r="C37" s="10"/>
      <c r="D37" s="9"/>
      <c r="E37" s="10"/>
      <c r="F37" s="11" t="str">
        <f>IFERROR(INDEX(Lists!$T$4:$T$100, MATCH($C37, Lists!$S$4:$S$100, 0)), "")</f>
        <v/>
      </c>
      <c r="G37" s="9"/>
      <c r="H37" s="10"/>
      <c r="I37" s="16" t="str">
        <f>IF(ISBLANK($H37), "", INDEX(Lists!$Q$4:$Q$100, MATCH($H37, Lists!$P$4:$P$100, 0)))</f>
        <v/>
      </c>
      <c r="J37" s="18"/>
      <c r="K37" s="19"/>
      <c r="L37" s="9"/>
      <c r="M37" s="20"/>
      <c r="N37" s="20"/>
      <c r="O37" s="37" t="str">
        <f>IFERROR(INDEX(Lists!$U$4:$U$100, MATCH($C37, Lists!$S$4:$S$100, 0)), "")</f>
        <v/>
      </c>
      <c r="P37" s="19"/>
      <c r="Q37" s="19"/>
      <c r="R37" s="10"/>
      <c r="S37" s="40"/>
      <c r="T37" s="16" t="str">
        <f>IF(OR($E37=Lists!$AB$3, $F37=Lists!$AB$3), 1, IF(OR($R37= Lists!$W$4, ISBLANK($R37)), "", INDEX(Lists!$X$3:$X$96, MATCH($R37, Lists!$W$3:$W$96, 0))))</f>
        <v/>
      </c>
      <c r="U37" s="19"/>
      <c r="V37" s="19"/>
      <c r="W37" s="56" t="str">
        <f>IF(ISBLANK($B37), "", IF($E37= Lists!$AB$4, I37*K37*Q37*S37/1036000, IF($F37=Lists!$AB$4, I37*K37*Q37*T37/1036000, I37*K37*P37*T37)))</f>
        <v/>
      </c>
      <c r="X37" s="49" t="b">
        <f>OR(COUNTBLANK(B37:W37)=22,COUNTA(B37:W37)=(20+IF(C37&lt;&gt;Lists!$S$8,-2,0)+IF(OR(E37=Lists!$AB$3,F37=Lists!$AB$3),-1,0)+IF(R37=Lists!$W$4,1,0)))</f>
        <v>1</v>
      </c>
      <c r="Y37" s="58"/>
    </row>
    <row r="38" spans="2:25">
      <c r="B38" s="18"/>
      <c r="C38" s="10"/>
      <c r="D38" s="9"/>
      <c r="E38" s="10"/>
      <c r="F38" s="11" t="str">
        <f>IFERROR(INDEX(Lists!$T$4:$T$100, MATCH($C38, Lists!$S$4:$S$100, 0)), "")</f>
        <v/>
      </c>
      <c r="G38" s="9"/>
      <c r="H38" s="10"/>
      <c r="I38" s="16" t="str">
        <f>IF(ISBLANK($H38), "", INDEX(Lists!$Q$4:$Q$100, MATCH($H38, Lists!$P$4:$P$100, 0)))</f>
        <v/>
      </c>
      <c r="J38" s="18"/>
      <c r="K38" s="19"/>
      <c r="L38" s="9"/>
      <c r="M38" s="20"/>
      <c r="N38" s="20"/>
      <c r="O38" s="37" t="str">
        <f>IFERROR(INDEX(Lists!$U$4:$U$100, MATCH($C38, Lists!$S$4:$S$100, 0)), "")</f>
        <v/>
      </c>
      <c r="P38" s="19"/>
      <c r="Q38" s="19"/>
      <c r="R38" s="10"/>
      <c r="S38" s="40"/>
      <c r="T38" s="16" t="str">
        <f>IF(OR($E38=Lists!$AB$3, $F38=Lists!$AB$3), 1, IF(OR($R38= Lists!$W$4, ISBLANK($R38)), "", INDEX(Lists!$X$3:$X$96, MATCH($R38, Lists!$W$3:$W$96, 0))))</f>
        <v/>
      </c>
      <c r="U38" s="19"/>
      <c r="V38" s="19"/>
      <c r="W38" s="56" t="str">
        <f>IF(ISBLANK($B38), "", IF($E38= Lists!$AB$4, I38*K38*Q38*S38/1036000, IF($F38=Lists!$AB$4, I38*K38*Q38*T38/1036000, I38*K38*P38*T38)))</f>
        <v/>
      </c>
      <c r="X38" s="49" t="b">
        <f>OR(COUNTBLANK(B38:W38)=22,COUNTA(B38:W38)=(20+IF(C38&lt;&gt;Lists!$S$8,-2,0)+IF(OR(E38=Lists!$AB$3,F38=Lists!$AB$3),-1,0)+IF(R38=Lists!$W$4,1,0)))</f>
        <v>1</v>
      </c>
      <c r="Y38" s="58"/>
    </row>
    <row r="39" spans="2:25">
      <c r="B39" s="18"/>
      <c r="C39" s="10"/>
      <c r="D39" s="9"/>
      <c r="E39" s="10"/>
      <c r="F39" s="11" t="str">
        <f>IFERROR(INDEX(Lists!$T$4:$T$100, MATCH($C39, Lists!$S$4:$S$100, 0)), "")</f>
        <v/>
      </c>
      <c r="G39" s="9"/>
      <c r="H39" s="10"/>
      <c r="I39" s="16" t="str">
        <f>IF(ISBLANK($H39), "", INDEX(Lists!$Q$4:$Q$100, MATCH($H39, Lists!$P$4:$P$100, 0)))</f>
        <v/>
      </c>
      <c r="J39" s="18"/>
      <c r="K39" s="19"/>
      <c r="L39" s="9"/>
      <c r="M39" s="20"/>
      <c r="N39" s="20"/>
      <c r="O39" s="37" t="str">
        <f>IFERROR(INDEX(Lists!$U$4:$U$100, MATCH($C39, Lists!$S$4:$S$100, 0)), "")</f>
        <v/>
      </c>
      <c r="P39" s="19"/>
      <c r="Q39" s="19"/>
      <c r="R39" s="10"/>
      <c r="S39" s="40"/>
      <c r="T39" s="16" t="str">
        <f>IF(OR($E39=Lists!$AB$3, $F39=Lists!$AB$3), 1, IF(OR($R39= Lists!$W$4, ISBLANK($R39)), "", INDEX(Lists!$X$3:$X$96, MATCH($R39, Lists!$W$3:$W$96, 0))))</f>
        <v/>
      </c>
      <c r="U39" s="19"/>
      <c r="V39" s="19"/>
      <c r="W39" s="56" t="str">
        <f>IF(ISBLANK($B39), "", IF($E39= Lists!$AB$4, I39*K39*Q39*S39/1036000, IF($F39=Lists!$AB$4, I39*K39*Q39*T39/1036000, I39*K39*P39*T39)))</f>
        <v/>
      </c>
      <c r="X39" s="49" t="b">
        <f>OR(COUNTBLANK(B39:W39)=22,COUNTA(B39:W39)=(20+IF(C39&lt;&gt;Lists!$S$8,-2,0)+IF(OR(E39=Lists!$AB$3,F39=Lists!$AB$3),-1,0)+IF(R39=Lists!$W$4,1,0)))</f>
        <v>1</v>
      </c>
      <c r="Y39" s="58"/>
    </row>
    <row r="40" spans="2:25">
      <c r="B40" s="18"/>
      <c r="C40" s="10"/>
      <c r="D40" s="9"/>
      <c r="E40" s="10"/>
      <c r="F40" s="11" t="str">
        <f>IFERROR(INDEX(Lists!$T$4:$T$100, MATCH($C40, Lists!$S$4:$S$100, 0)), "")</f>
        <v/>
      </c>
      <c r="G40" s="9"/>
      <c r="H40" s="10"/>
      <c r="I40" s="16" t="str">
        <f>IF(ISBLANK($H40), "", INDEX(Lists!$Q$4:$Q$100, MATCH($H40, Lists!$P$4:$P$100, 0)))</f>
        <v/>
      </c>
      <c r="J40" s="18"/>
      <c r="K40" s="19"/>
      <c r="L40" s="9"/>
      <c r="M40" s="20"/>
      <c r="N40" s="20"/>
      <c r="O40" s="37" t="str">
        <f>IFERROR(INDEX(Lists!$U$4:$U$100, MATCH($C40, Lists!$S$4:$S$100, 0)), "")</f>
        <v/>
      </c>
      <c r="P40" s="19"/>
      <c r="Q40" s="19"/>
      <c r="R40" s="10"/>
      <c r="S40" s="40"/>
      <c r="T40" s="16" t="str">
        <f>IF(OR($E40=Lists!$AB$3, $F40=Lists!$AB$3), 1, IF(OR($R40= Lists!$W$4, ISBLANK($R40)), "", INDEX(Lists!$X$3:$X$96, MATCH($R40, Lists!$W$3:$W$96, 0))))</f>
        <v/>
      </c>
      <c r="U40" s="19"/>
      <c r="V40" s="19"/>
      <c r="W40" s="56" t="str">
        <f>IF(ISBLANK($B40), "", IF($E40= Lists!$AB$4, I40*K40*Q40*S40/1036000, IF($F40=Lists!$AB$4, I40*K40*Q40*T40/1036000, I40*K40*P40*T40)))</f>
        <v/>
      </c>
      <c r="X40" s="49" t="b">
        <f>OR(COUNTBLANK(B40:W40)=22,COUNTA(B40:W40)=(20+IF(C40&lt;&gt;Lists!$S$8,-2,0)+IF(OR(E40=Lists!$AB$3,F40=Lists!$AB$3),-1,0)+IF(R40=Lists!$W$4,1,0)))</f>
        <v>1</v>
      </c>
      <c r="Y40" s="58"/>
    </row>
    <row r="41" spans="2:25">
      <c r="B41" s="18"/>
      <c r="C41" s="10"/>
      <c r="D41" s="9"/>
      <c r="E41" s="10"/>
      <c r="F41" s="11" t="str">
        <f>IFERROR(INDEX(Lists!$T$4:$T$100, MATCH($C41, Lists!$S$4:$S$100, 0)), "")</f>
        <v/>
      </c>
      <c r="G41" s="9"/>
      <c r="H41" s="10"/>
      <c r="I41" s="16" t="str">
        <f>IF(ISBLANK($H41), "", INDEX(Lists!$Q$4:$Q$100, MATCH($H41, Lists!$P$4:$P$100, 0)))</f>
        <v/>
      </c>
      <c r="J41" s="18"/>
      <c r="K41" s="19"/>
      <c r="L41" s="9"/>
      <c r="M41" s="20"/>
      <c r="N41" s="20"/>
      <c r="O41" s="37" t="str">
        <f>IFERROR(INDEX(Lists!$U$4:$U$100, MATCH($C41, Lists!$S$4:$S$100, 0)), "")</f>
        <v/>
      </c>
      <c r="P41" s="19"/>
      <c r="Q41" s="19"/>
      <c r="R41" s="10"/>
      <c r="S41" s="40"/>
      <c r="T41" s="16" t="str">
        <f>IF(OR($E41=Lists!$AB$3, $F41=Lists!$AB$3), 1, IF(OR($R41= Lists!$W$4, ISBLANK($R41)), "", INDEX(Lists!$X$3:$X$96, MATCH($R41, Lists!$W$3:$W$96, 0))))</f>
        <v/>
      </c>
      <c r="U41" s="19"/>
      <c r="V41" s="19"/>
      <c r="W41" s="56" t="str">
        <f>IF(ISBLANK($B41), "", IF($E41= Lists!$AB$4, I41*K41*Q41*S41/1036000, IF($F41=Lists!$AB$4, I41*K41*Q41*T41/1036000, I41*K41*P41*T41)))</f>
        <v/>
      </c>
      <c r="X41" s="49" t="b">
        <f>OR(COUNTBLANK(B41:W41)=22,COUNTA(B41:W41)=(20+IF(C41&lt;&gt;Lists!$S$8,-2,0)+IF(OR(E41=Lists!$AB$3,F41=Lists!$AB$3),-1,0)+IF(R41=Lists!$W$4,1,0)))</f>
        <v>1</v>
      </c>
      <c r="Y41" s="58"/>
    </row>
    <row r="42" spans="2:25">
      <c r="B42" s="18"/>
      <c r="C42" s="10"/>
      <c r="D42" s="9"/>
      <c r="E42" s="10"/>
      <c r="F42" s="11" t="str">
        <f>IFERROR(INDEX(Lists!$T$4:$T$100, MATCH($C42, Lists!$S$4:$S$100, 0)), "")</f>
        <v/>
      </c>
      <c r="G42" s="9"/>
      <c r="H42" s="10"/>
      <c r="I42" s="16" t="str">
        <f>IF(ISBLANK($H42), "", INDEX(Lists!$Q$4:$Q$100, MATCH($H42, Lists!$P$4:$P$100, 0)))</f>
        <v/>
      </c>
      <c r="J42" s="18"/>
      <c r="K42" s="19"/>
      <c r="L42" s="9"/>
      <c r="M42" s="20"/>
      <c r="N42" s="20"/>
      <c r="O42" s="37" t="str">
        <f>IFERROR(INDEX(Lists!$U$4:$U$100, MATCH($C42, Lists!$S$4:$S$100, 0)), "")</f>
        <v/>
      </c>
      <c r="P42" s="19"/>
      <c r="Q42" s="19"/>
      <c r="R42" s="10"/>
      <c r="S42" s="40"/>
      <c r="T42" s="16" t="str">
        <f>IF(OR($E42=Lists!$AB$3, $F42=Lists!$AB$3), 1, IF(OR($R42= Lists!$W$4, ISBLANK($R42)), "", INDEX(Lists!$X$3:$X$96, MATCH($R42, Lists!$W$3:$W$96, 0))))</f>
        <v/>
      </c>
      <c r="U42" s="19"/>
      <c r="V42" s="19"/>
      <c r="W42" s="56" t="str">
        <f>IF(ISBLANK($B42), "", IF($E42= Lists!$AB$4, I42*K42*Q42*S42/1036000, IF($F42=Lists!$AB$4, I42*K42*Q42*T42/1036000, I42*K42*P42*T42)))</f>
        <v/>
      </c>
      <c r="X42" s="49" t="b">
        <f>OR(COUNTBLANK(B42:W42)=22,COUNTA(B42:W42)=(20+IF(C42&lt;&gt;Lists!$S$8,-2,0)+IF(OR(E42=Lists!$AB$3,F42=Lists!$AB$3),-1,0)+IF(R42=Lists!$W$4,1,0)))</f>
        <v>1</v>
      </c>
      <c r="Y42" s="58"/>
    </row>
    <row r="43" spans="2:25">
      <c r="B43" s="18"/>
      <c r="C43" s="10"/>
      <c r="D43" s="9"/>
      <c r="E43" s="10"/>
      <c r="F43" s="11" t="str">
        <f>IFERROR(INDEX(Lists!$T$4:$T$100, MATCH($C43, Lists!$S$4:$S$100, 0)), "")</f>
        <v/>
      </c>
      <c r="G43" s="9"/>
      <c r="H43" s="10"/>
      <c r="I43" s="16" t="str">
        <f>IF(ISBLANK($H43), "", INDEX(Lists!$Q$4:$Q$100, MATCH($H43, Lists!$P$4:$P$100, 0)))</f>
        <v/>
      </c>
      <c r="J43" s="18"/>
      <c r="K43" s="19"/>
      <c r="L43" s="9"/>
      <c r="M43" s="20"/>
      <c r="N43" s="20"/>
      <c r="O43" s="37" t="str">
        <f>IFERROR(INDEX(Lists!$U$4:$U$100, MATCH($C43, Lists!$S$4:$S$100, 0)), "")</f>
        <v/>
      </c>
      <c r="P43" s="19"/>
      <c r="Q43" s="19"/>
      <c r="R43" s="10"/>
      <c r="S43" s="40"/>
      <c r="T43" s="16" t="str">
        <f>IF(OR($E43=Lists!$AB$3, $F43=Lists!$AB$3), 1, IF(OR($R43= Lists!$W$4, ISBLANK($R43)), "", INDEX(Lists!$X$3:$X$96, MATCH($R43, Lists!$W$3:$W$96, 0))))</f>
        <v/>
      </c>
      <c r="U43" s="19"/>
      <c r="V43" s="19"/>
      <c r="W43" s="56" t="str">
        <f>IF(ISBLANK($B43), "", IF($E43= Lists!$AB$4, I43*K43*Q43*S43/1036000, IF($F43=Lists!$AB$4, I43*K43*Q43*T43/1036000, I43*K43*P43*T43)))</f>
        <v/>
      </c>
      <c r="X43" s="49" t="b">
        <f>OR(COUNTBLANK(B43:W43)=22,COUNTA(B43:W43)=(20+IF(C43&lt;&gt;Lists!$S$8,-2,0)+IF(OR(E43=Lists!$AB$3,F43=Lists!$AB$3),-1,0)+IF(R43=Lists!$W$4,1,0)))</f>
        <v>1</v>
      </c>
      <c r="Y43" s="58"/>
    </row>
    <row r="44" spans="2:25">
      <c r="B44" s="18"/>
      <c r="C44" s="10"/>
      <c r="D44" s="18"/>
      <c r="E44" s="10"/>
      <c r="F44" s="11" t="str">
        <f>IFERROR(INDEX(Lists!$T$4:$T$100, MATCH($C44, Lists!$S$4:$S$100, 0)), "")</f>
        <v/>
      </c>
      <c r="G44" s="9"/>
      <c r="H44" s="10"/>
      <c r="I44" s="16" t="str">
        <f>IF(ISBLANK($H44), "", INDEX(Lists!$Q$4:$Q$100, MATCH($H44, Lists!$P$4:$P$100, 0)))</f>
        <v/>
      </c>
      <c r="J44" s="18"/>
      <c r="K44" s="19"/>
      <c r="L44" s="9"/>
      <c r="M44" s="20"/>
      <c r="N44" s="20"/>
      <c r="O44" s="37" t="str">
        <f>IFERROR(INDEX(Lists!$U$4:$U$100, MATCH($C44, Lists!$S$4:$S$100, 0)), "")</f>
        <v/>
      </c>
      <c r="P44" s="19"/>
      <c r="Q44" s="19"/>
      <c r="R44" s="10"/>
      <c r="S44" s="40"/>
      <c r="T44" s="16" t="str">
        <f>IF(OR($E44=Lists!$AB$3, $F44=Lists!$AB$3), 1, IF(OR($R44= Lists!$W$4, ISBLANK($R44)), "", INDEX(Lists!$X$3:$X$96, MATCH($R44, Lists!$W$3:$W$96, 0))))</f>
        <v/>
      </c>
      <c r="U44" s="19"/>
      <c r="V44" s="19"/>
      <c r="W44" s="56" t="str">
        <f>IF(ISBLANK($B44), "", IF($E44= Lists!$AB$4, I44*K44*Q44*S44/1036000, IF($F44=Lists!$AB$4, I44*K44*Q44*T44/1036000, I44*K44*P44*T44)))</f>
        <v/>
      </c>
      <c r="X44" s="49" t="b">
        <f>OR(COUNTBLANK(B44:W44)=22,COUNTA(B44:W44)=(20+IF(C44&lt;&gt;Lists!$S$8,-2,0)+IF(OR(E44=Lists!$AB$3,F44=Lists!$AB$3),-1,0)+IF(R44=Lists!$W$4,1,0)))</f>
        <v>1</v>
      </c>
      <c r="Y44" s="58"/>
    </row>
    <row r="45" spans="2:25">
      <c r="B45" s="18"/>
      <c r="C45" s="10"/>
      <c r="D45" s="18"/>
      <c r="E45" s="10"/>
      <c r="F45" s="11" t="str">
        <f>IFERROR(INDEX(Lists!$T$4:$T$100, MATCH($C45, Lists!$S$4:$S$100, 0)), "")</f>
        <v/>
      </c>
      <c r="G45" s="9"/>
      <c r="H45" s="10"/>
      <c r="I45" s="16" t="str">
        <f>IF(ISBLANK($H45), "", INDEX(Lists!$Q$4:$Q$100, MATCH($H45, Lists!$P$4:$P$100, 0)))</f>
        <v/>
      </c>
      <c r="J45" s="18"/>
      <c r="K45" s="19"/>
      <c r="L45" s="9"/>
      <c r="M45" s="20"/>
      <c r="N45" s="20"/>
      <c r="O45" s="37" t="str">
        <f>IFERROR(INDEX(Lists!$U$4:$U$100, MATCH($C45, Lists!$S$4:$S$100, 0)), "")</f>
        <v/>
      </c>
      <c r="P45" s="19"/>
      <c r="Q45" s="19"/>
      <c r="R45" s="10"/>
      <c r="S45" s="40"/>
      <c r="T45" s="16" t="str">
        <f>IF(OR($E45=Lists!$AB$3, $F45=Lists!$AB$3), 1, IF(OR($R45= Lists!$W$4, ISBLANK($R45)), "", INDEX(Lists!$X$3:$X$96, MATCH($R45, Lists!$W$3:$W$96, 0))))</f>
        <v/>
      </c>
      <c r="U45" s="19"/>
      <c r="V45" s="19"/>
      <c r="W45" s="56" t="str">
        <f>IF(ISBLANK($B45), "", IF($E45= Lists!$AB$4, I45*K45*Q45*S45/1036000, IF($F45=Lists!$AB$4, I45*K45*Q45*T45/1036000, I45*K45*P45*T45)))</f>
        <v/>
      </c>
      <c r="X45" s="49" t="b">
        <f>OR(COUNTBLANK(B45:W45)=22,COUNTA(B45:W45)=(20+IF(C45&lt;&gt;Lists!$S$8,-2,0)+IF(OR(E45=Lists!$AB$3,F45=Lists!$AB$3),-1,0)+IF(R45=Lists!$W$4,1,0)))</f>
        <v>1</v>
      </c>
      <c r="Y45" s="58"/>
    </row>
    <row r="46" spans="2:25">
      <c r="B46" s="18"/>
      <c r="C46" s="10"/>
      <c r="D46" s="18"/>
      <c r="E46" s="10"/>
      <c r="F46" s="11" t="str">
        <f>IFERROR(INDEX(Lists!$T$4:$T$100, MATCH($C46, Lists!$S$4:$S$100, 0)), "")</f>
        <v/>
      </c>
      <c r="G46" s="9"/>
      <c r="H46" s="10"/>
      <c r="I46" s="16" t="str">
        <f>IF(ISBLANK($H46), "", INDEX(Lists!$Q$4:$Q$100, MATCH($H46, Lists!$P$4:$P$100, 0)))</f>
        <v/>
      </c>
      <c r="J46" s="18"/>
      <c r="K46" s="19"/>
      <c r="L46" s="9"/>
      <c r="M46" s="20"/>
      <c r="N46" s="20"/>
      <c r="O46" s="37" t="str">
        <f>IFERROR(INDEX(Lists!$U$4:$U$100, MATCH($C46, Lists!$S$4:$S$100, 0)), "")</f>
        <v/>
      </c>
      <c r="P46" s="19"/>
      <c r="Q46" s="19"/>
      <c r="R46" s="10"/>
      <c r="S46" s="40"/>
      <c r="T46" s="16" t="str">
        <f>IF(OR($E46=Lists!$AB$3, $F46=Lists!$AB$3), 1, IF(OR($R46= Lists!$W$4, ISBLANK($R46)), "", INDEX(Lists!$X$3:$X$96, MATCH($R46, Lists!$W$3:$W$96, 0))))</f>
        <v/>
      </c>
      <c r="U46" s="19"/>
      <c r="V46" s="19"/>
      <c r="W46" s="56" t="str">
        <f>IF(ISBLANK($B46), "", IF($E46= Lists!$AB$4, I46*K46*Q46*S46/1036000, IF($F46=Lists!$AB$4, I46*K46*Q46*T46/1036000, I46*K46*P46*T46)))</f>
        <v/>
      </c>
      <c r="X46" s="49" t="b">
        <f>OR(COUNTBLANK(B46:W46)=22,COUNTA(B46:W46)=(20+IF(C46&lt;&gt;Lists!$S$8,-2,0)+IF(OR(E46=Lists!$AB$3,F46=Lists!$AB$3),-1,0)+IF(R46=Lists!$W$4,1,0)))</f>
        <v>1</v>
      </c>
      <c r="Y46" s="58"/>
    </row>
    <row r="47" spans="2:25">
      <c r="B47" s="18"/>
      <c r="C47" s="13"/>
      <c r="D47" s="18"/>
      <c r="E47" s="10"/>
      <c r="F47" s="11" t="str">
        <f>IFERROR(INDEX(Lists!$T$4:$T$100, MATCH($C47, Lists!$S$4:$S$100, 0)), "")</f>
        <v/>
      </c>
      <c r="G47" s="9"/>
      <c r="H47" s="10"/>
      <c r="I47" s="16" t="str">
        <f>IF(ISBLANK($H47), "", INDEX(Lists!$Q$4:$Q$100, MATCH($H47, Lists!$P$4:$P$100, 0)))</f>
        <v/>
      </c>
      <c r="J47" s="18"/>
      <c r="K47" s="19"/>
      <c r="L47" s="9"/>
      <c r="M47" s="20"/>
      <c r="N47" s="20"/>
      <c r="O47" s="37" t="str">
        <f>IFERROR(INDEX(Lists!$U$4:$U$100, MATCH($C47, Lists!$S$4:$S$100, 0)), "")</f>
        <v/>
      </c>
      <c r="P47" s="19"/>
      <c r="Q47" s="19"/>
      <c r="R47" s="10"/>
      <c r="S47" s="40"/>
      <c r="T47" s="16" t="str">
        <f>IF(OR($E47=Lists!$AB$3, $F47=Lists!$AB$3), 1, IF(OR($R47= Lists!$W$4, ISBLANK($R47)), "", INDEX(Lists!$X$3:$X$96, MATCH($R47, Lists!$W$3:$W$96, 0))))</f>
        <v/>
      </c>
      <c r="U47" s="19"/>
      <c r="V47" s="19"/>
      <c r="W47" s="56" t="str">
        <f>IF(ISBLANK($B47), "", IF($E47= Lists!$AB$4, I47*K47*Q47*S47/1036000, IF($F47=Lists!$AB$4, I47*K47*Q47*T47/1036000, I47*K47*P47*T47)))</f>
        <v/>
      </c>
      <c r="X47" s="49" t="b">
        <f>OR(COUNTBLANK(B47:W47)=22,COUNTA(B47:W47)=(20+IF(C47&lt;&gt;Lists!$S$8,-2,0)+IF(OR(E47=Lists!$AB$3,F47=Lists!$AB$3),-1,0)+IF(R47=Lists!$W$4,1,0)))</f>
        <v>1</v>
      </c>
      <c r="Y47" s="58"/>
    </row>
    <row r="48" spans="2:25">
      <c r="B48" s="18"/>
      <c r="C48" s="13"/>
      <c r="D48" s="18"/>
      <c r="E48" s="10"/>
      <c r="F48" s="11" t="str">
        <f>IFERROR(INDEX(Lists!$T$4:$T$100, MATCH($C48, Lists!$S$4:$S$100, 0)), "")</f>
        <v/>
      </c>
      <c r="G48" s="9"/>
      <c r="H48" s="10"/>
      <c r="I48" s="16" t="str">
        <f>IF(ISBLANK($H48), "", INDEX(Lists!$Q$4:$Q$100, MATCH($H48, Lists!$P$4:$P$100, 0)))</f>
        <v/>
      </c>
      <c r="J48" s="18"/>
      <c r="K48" s="19"/>
      <c r="L48" s="9"/>
      <c r="M48" s="20"/>
      <c r="N48" s="20"/>
      <c r="O48" s="37" t="str">
        <f>IFERROR(INDEX(Lists!$U$4:$U$100, MATCH($C48, Lists!$S$4:$S$100, 0)), "")</f>
        <v/>
      </c>
      <c r="P48" s="19"/>
      <c r="Q48" s="19"/>
      <c r="R48" s="10"/>
      <c r="S48" s="40"/>
      <c r="T48" s="16" t="str">
        <f>IF(OR($E48=Lists!$AB$3, $F48=Lists!$AB$3), 1, IF(OR($R48= Lists!$W$4, ISBLANK($R48)), "", INDEX(Lists!$X$3:$X$96, MATCH($R48, Lists!$W$3:$W$96, 0))))</f>
        <v/>
      </c>
      <c r="U48" s="19"/>
      <c r="V48" s="19"/>
      <c r="W48" s="56" t="str">
        <f>IF(ISBLANK($B48), "", IF($E48= Lists!$AB$4, I48*K48*Q48*S48/1036000, IF($F48=Lists!$AB$4, I48*K48*Q48*T48/1036000, I48*K48*P48*T48)))</f>
        <v/>
      </c>
      <c r="X48" s="49" t="b">
        <f>OR(COUNTBLANK(B48:W48)=22,COUNTA(B48:W48)=(20+IF(C48&lt;&gt;Lists!$S$8,-2,0)+IF(OR(E48=Lists!$AB$3,F48=Lists!$AB$3),-1,0)+IF(R48=Lists!$W$4,1,0)))</f>
        <v>1</v>
      </c>
      <c r="Y48" s="58"/>
    </row>
    <row r="49" spans="2:25">
      <c r="B49" s="9"/>
      <c r="C49" s="10"/>
      <c r="D49" s="9"/>
      <c r="E49" s="10"/>
      <c r="F49" s="11" t="str">
        <f>IFERROR(INDEX(Lists!$T$4:$T$100, MATCH($C49, Lists!$S$4:$S$100, 0)), "")</f>
        <v/>
      </c>
      <c r="G49" s="9"/>
      <c r="H49" s="10"/>
      <c r="I49" s="16" t="str">
        <f>IF(ISBLANK($H49), "", INDEX(Lists!$Q$4:$Q$100, MATCH($H49, Lists!$P$4:$P$100, 0)))</f>
        <v/>
      </c>
      <c r="J49" s="9"/>
      <c r="K49" s="19"/>
      <c r="L49" s="9"/>
      <c r="M49" s="20"/>
      <c r="N49" s="20"/>
      <c r="O49" s="37" t="str">
        <f>IFERROR(INDEX(Lists!$U$4:$U$100, MATCH($C49, Lists!$S$4:$S$100, 0)), "")</f>
        <v/>
      </c>
      <c r="P49" s="19"/>
      <c r="Q49" s="19"/>
      <c r="R49" s="10"/>
      <c r="S49" s="40"/>
      <c r="T49" s="16" t="str">
        <f>IF(OR($E49=Lists!$AB$3, $F49=Lists!$AB$3), 1, IF(OR($R49= Lists!$W$4, ISBLANK($R49)), "", INDEX(Lists!$X$3:$X$96, MATCH($R49, Lists!$W$3:$W$96, 0))))</f>
        <v/>
      </c>
      <c r="U49" s="19"/>
      <c r="V49" s="19"/>
      <c r="W49" s="56" t="str">
        <f>IF(ISBLANK($B49), "", IF($E49= Lists!$AB$4, I49*K49*Q49*S49/1036000, IF($F49=Lists!$AB$4, I49*K49*Q49*T49/1036000, I49*K49*P49*T49)))</f>
        <v/>
      </c>
      <c r="X49" s="49" t="b">
        <f>OR(COUNTBLANK(B49:W49)=22,COUNTA(B49:W49)=(20+IF(C49&lt;&gt;Lists!$S$8,-2,0)+IF(OR(E49=Lists!$AB$3,F49=Lists!$AB$3),-1,0)+IF(R49=Lists!$W$4,1,0)))</f>
        <v>1</v>
      </c>
      <c r="Y49" s="58"/>
    </row>
    <row r="50" spans="2:25">
      <c r="B50" s="9"/>
      <c r="C50" s="10"/>
      <c r="D50" s="9"/>
      <c r="E50" s="10"/>
      <c r="F50" s="11" t="str">
        <f>IFERROR(INDEX(Lists!$T$4:$T$100, MATCH($C50, Lists!$S$4:$S$100, 0)), "")</f>
        <v/>
      </c>
      <c r="G50" s="9"/>
      <c r="H50" s="10"/>
      <c r="I50" s="16" t="str">
        <f>IF(ISBLANK($H50), "", INDEX(Lists!$Q$4:$Q$100, MATCH($H50, Lists!$P$4:$P$100, 0)))</f>
        <v/>
      </c>
      <c r="J50" s="9"/>
      <c r="K50" s="19"/>
      <c r="L50" s="9"/>
      <c r="M50" s="20"/>
      <c r="N50" s="20"/>
      <c r="O50" s="37" t="str">
        <f>IFERROR(INDEX(Lists!$U$4:$U$100, MATCH($C50, Lists!$S$4:$S$100, 0)), "")</f>
        <v/>
      </c>
      <c r="P50" s="19"/>
      <c r="Q50" s="19"/>
      <c r="R50" s="10"/>
      <c r="S50" s="40"/>
      <c r="T50" s="16" t="str">
        <f>IF(OR($E50=Lists!$AB$3, $F50=Lists!$AB$3), 1, IF(OR($R50= Lists!$W$4, ISBLANK($R50)), "", INDEX(Lists!$X$3:$X$96, MATCH($R50, Lists!$W$3:$W$96, 0))))</f>
        <v/>
      </c>
      <c r="U50" s="19"/>
      <c r="V50" s="19"/>
      <c r="W50" s="56" t="str">
        <f>IF(ISBLANK($B50), "", IF($E50= Lists!$AB$4, I50*K50*Q50*S50/1036000, IF($F50=Lists!$AB$4, I50*K50*Q50*T50/1036000, I50*K50*P50*T50)))</f>
        <v/>
      </c>
      <c r="X50" s="49" t="b">
        <f>OR(COUNTBLANK(B50:W50)=22,COUNTA(B50:W50)=(20+IF(C50&lt;&gt;Lists!$S$8,-2,0)+IF(OR(E50=Lists!$AB$3,F50=Lists!$AB$3),-1,0)+IF(R50=Lists!$W$4,1,0)))</f>
        <v>1</v>
      </c>
      <c r="Y50" s="58"/>
    </row>
    <row r="51" spans="2:25">
      <c r="B51" s="9"/>
      <c r="C51" s="10"/>
      <c r="D51" s="9"/>
      <c r="E51" s="10"/>
      <c r="F51" s="11" t="str">
        <f>IFERROR(INDEX(Lists!$T$4:$T$100, MATCH($C51, Lists!$S$4:$S$100, 0)), "")</f>
        <v/>
      </c>
      <c r="G51" s="9"/>
      <c r="H51" s="10"/>
      <c r="I51" s="16" t="str">
        <f>IF(ISBLANK($H51), "", INDEX(Lists!$Q$4:$Q$100, MATCH($H51, Lists!$P$4:$P$100, 0)))</f>
        <v/>
      </c>
      <c r="J51" s="9"/>
      <c r="K51" s="19"/>
      <c r="L51" s="9"/>
      <c r="M51" s="20"/>
      <c r="N51" s="20"/>
      <c r="O51" s="37" t="str">
        <f>IFERROR(INDEX(Lists!$U$4:$U$100, MATCH($C51, Lists!$S$4:$S$100, 0)), "")</f>
        <v/>
      </c>
      <c r="P51" s="19"/>
      <c r="Q51" s="19"/>
      <c r="R51" s="10"/>
      <c r="S51" s="40"/>
      <c r="T51" s="16" t="str">
        <f>IF(OR($E51=Lists!$AB$3, $F51=Lists!$AB$3), 1, IF(OR($R51= Lists!$W$4, ISBLANK($R51)), "", INDEX(Lists!$X$3:$X$96, MATCH($R51, Lists!$W$3:$W$96, 0))))</f>
        <v/>
      </c>
      <c r="U51" s="19"/>
      <c r="V51" s="19"/>
      <c r="W51" s="56" t="str">
        <f>IF(ISBLANK($B51), "", IF($E51= Lists!$AB$4, I51*K51*Q51*S51/1036000, IF($F51=Lists!$AB$4, I51*K51*Q51*T51/1036000, I51*K51*P51*T51)))</f>
        <v/>
      </c>
      <c r="X51" s="49" t="b">
        <f>OR(COUNTBLANK(B51:W51)=22,COUNTA(B51:W51)=(20+IF(C51&lt;&gt;Lists!$S$8,-2,0)+IF(OR(E51=Lists!$AB$3,F51=Lists!$AB$3),-1,0)+IF(R51=Lists!$W$4,1,0)))</f>
        <v>1</v>
      </c>
      <c r="Y51" s="58"/>
    </row>
    <row r="52" spans="2:25">
      <c r="B52" s="9"/>
      <c r="C52" s="10"/>
      <c r="D52" s="9"/>
      <c r="E52" s="10"/>
      <c r="F52" s="11" t="str">
        <f>IFERROR(INDEX(Lists!$T$4:$T$100, MATCH($C52, Lists!$S$4:$S$100, 0)), "")</f>
        <v/>
      </c>
      <c r="G52" s="9"/>
      <c r="H52" s="10"/>
      <c r="I52" s="16" t="str">
        <f>IF(ISBLANK($H52), "", INDEX(Lists!$Q$4:$Q$100, MATCH($H52, Lists!$P$4:$P$100, 0)))</f>
        <v/>
      </c>
      <c r="J52" s="9"/>
      <c r="K52" s="19"/>
      <c r="L52" s="9"/>
      <c r="M52" s="20"/>
      <c r="N52" s="20"/>
      <c r="O52" s="37" t="str">
        <f>IFERROR(INDEX(Lists!$U$4:$U$100, MATCH($C52, Lists!$S$4:$S$100, 0)), "")</f>
        <v/>
      </c>
      <c r="P52" s="19"/>
      <c r="Q52" s="19"/>
      <c r="R52" s="10"/>
      <c r="S52" s="40"/>
      <c r="T52" s="16" t="str">
        <f>IF(OR($E52=Lists!$AB$3, $F52=Lists!$AB$3), 1, IF(OR($R52= Lists!$W$4, ISBLANK($R52)), "", INDEX(Lists!$X$3:$X$96, MATCH($R52, Lists!$W$3:$W$96, 0))))</f>
        <v/>
      </c>
      <c r="U52" s="19"/>
      <c r="V52" s="19"/>
      <c r="W52" s="56" t="str">
        <f>IF(ISBLANK($B52), "", IF($E52= Lists!$AB$4, I52*K52*Q52*S52/1036000, IF($F52=Lists!$AB$4, I52*K52*Q52*T52/1036000, I52*K52*P52*T52)))</f>
        <v/>
      </c>
      <c r="X52" s="49" t="b">
        <f>OR(COUNTBLANK(B52:W52)=22,COUNTA(B52:W52)=(20+IF(C52&lt;&gt;Lists!$S$8,-2,0)+IF(OR(E52=Lists!$AB$3,F52=Lists!$AB$3),-1,0)+IF(R52=Lists!$W$4,1,0)))</f>
        <v>1</v>
      </c>
      <c r="Y52" s="58"/>
    </row>
    <row r="53" spans="2:25">
      <c r="B53" s="9"/>
      <c r="C53" s="10"/>
      <c r="D53" s="9"/>
      <c r="E53" s="10"/>
      <c r="F53" s="11" t="str">
        <f>IFERROR(INDEX(Lists!$T$4:$T$100, MATCH($C53, Lists!$S$4:$S$100, 0)), "")</f>
        <v/>
      </c>
      <c r="G53" s="9"/>
      <c r="H53" s="10"/>
      <c r="I53" s="16" t="str">
        <f>IF(ISBLANK($H53), "", INDEX(Lists!$Q$4:$Q$100, MATCH($H53, Lists!$P$4:$P$100, 0)))</f>
        <v/>
      </c>
      <c r="J53" s="9"/>
      <c r="K53" s="19"/>
      <c r="L53" s="9"/>
      <c r="M53" s="20"/>
      <c r="N53" s="20"/>
      <c r="O53" s="37" t="str">
        <f>IFERROR(INDEX(Lists!$U$4:$U$100, MATCH($C53, Lists!$S$4:$S$100, 0)), "")</f>
        <v/>
      </c>
      <c r="P53" s="19"/>
      <c r="Q53" s="19"/>
      <c r="R53" s="10"/>
      <c r="S53" s="40"/>
      <c r="T53" s="16" t="str">
        <f>IF(OR($E53=Lists!$AB$3, $F53=Lists!$AB$3), 1, IF(OR($R53= Lists!$W$4, ISBLANK($R53)), "", INDEX(Lists!$X$3:$X$96, MATCH($R53, Lists!$W$3:$W$96, 0))))</f>
        <v/>
      </c>
      <c r="U53" s="19"/>
      <c r="V53" s="19"/>
      <c r="W53" s="56" t="str">
        <f>IF(ISBLANK($B53), "", IF($E53= Lists!$AB$4, I53*K53*Q53*S53/1036000, IF($F53=Lists!$AB$4, I53*K53*Q53*T53/1036000, I53*K53*P53*T53)))</f>
        <v/>
      </c>
      <c r="X53" s="49" t="b">
        <f>OR(COUNTBLANK(B53:W53)=22,COUNTA(B53:W53)=(20+IF(C53&lt;&gt;Lists!$S$8,-2,0)+IF(OR(E53=Lists!$AB$3,F53=Lists!$AB$3),-1,0)+IF(R53=Lists!$W$4,1,0)))</f>
        <v>1</v>
      </c>
      <c r="Y53" s="58"/>
    </row>
    <row r="54" spans="2:25">
      <c r="B54" s="9"/>
      <c r="C54" s="10"/>
      <c r="D54" s="9"/>
      <c r="E54" s="10"/>
      <c r="F54" s="11" t="str">
        <f>IFERROR(INDEX(Lists!$T$4:$T$100, MATCH($C54, Lists!$S$4:$S$100, 0)), "")</f>
        <v/>
      </c>
      <c r="G54" s="9"/>
      <c r="H54" s="10"/>
      <c r="I54" s="16" t="str">
        <f>IF(ISBLANK($H54), "", INDEX(Lists!$Q$4:$Q$100, MATCH($H54, Lists!$P$4:$P$100, 0)))</f>
        <v/>
      </c>
      <c r="J54" s="9"/>
      <c r="K54" s="19"/>
      <c r="L54" s="9"/>
      <c r="M54" s="20"/>
      <c r="N54" s="20"/>
      <c r="O54" s="37" t="str">
        <f>IFERROR(INDEX(Lists!$U$4:$U$100, MATCH($C54, Lists!$S$4:$S$100, 0)), "")</f>
        <v/>
      </c>
      <c r="P54" s="19"/>
      <c r="Q54" s="19"/>
      <c r="R54" s="10"/>
      <c r="S54" s="40"/>
      <c r="T54" s="16" t="str">
        <f>IF(OR($E54=Lists!$AB$3, $F54=Lists!$AB$3), 1, IF(OR($R54= Lists!$W$4, ISBLANK($R54)), "", INDEX(Lists!$X$3:$X$96, MATCH($R54, Lists!$W$3:$W$96, 0))))</f>
        <v/>
      </c>
      <c r="U54" s="19"/>
      <c r="V54" s="19"/>
      <c r="W54" s="56" t="str">
        <f>IF(ISBLANK($B54), "", IF($E54= Lists!$AB$4, I54*K54*Q54*S54/1036000, IF($F54=Lists!$AB$4, I54*K54*Q54*T54/1036000, I54*K54*P54*T54)))</f>
        <v/>
      </c>
      <c r="X54" s="49" t="b">
        <f>OR(COUNTBLANK(B54:W54)=22,COUNTA(B54:W54)=(20+IF(C54&lt;&gt;Lists!$S$8,-2,0)+IF(OR(E54=Lists!$AB$3,F54=Lists!$AB$3),-1,0)+IF(R54=Lists!$W$4,1,0)))</f>
        <v>1</v>
      </c>
      <c r="Y54" s="58"/>
    </row>
    <row r="55" spans="2:25">
      <c r="B55" s="9"/>
      <c r="C55" s="10"/>
      <c r="D55" s="9"/>
      <c r="E55" s="10"/>
      <c r="F55" s="11" t="str">
        <f>IFERROR(INDEX(Lists!$T$4:$T$100, MATCH($C55, Lists!$S$4:$S$100, 0)), "")</f>
        <v/>
      </c>
      <c r="G55" s="9"/>
      <c r="H55" s="10"/>
      <c r="I55" s="16" t="str">
        <f>IF(ISBLANK($H55), "", INDEX(Lists!$Q$4:$Q$100, MATCH($H55, Lists!$P$4:$P$100, 0)))</f>
        <v/>
      </c>
      <c r="J55" s="9"/>
      <c r="K55" s="19"/>
      <c r="L55" s="9"/>
      <c r="M55" s="20"/>
      <c r="N55" s="20"/>
      <c r="O55" s="37" t="str">
        <f>IFERROR(INDEX(Lists!$U$4:$U$100, MATCH($C55, Lists!$S$4:$S$100, 0)), "")</f>
        <v/>
      </c>
      <c r="P55" s="19"/>
      <c r="Q55" s="19"/>
      <c r="R55" s="10"/>
      <c r="S55" s="40"/>
      <c r="T55" s="16" t="str">
        <f>IF(OR($E55=Lists!$AB$3, $F55=Lists!$AB$3), 1, IF(OR($R55= Lists!$W$4, ISBLANK($R55)), "", INDEX(Lists!$X$3:$X$96, MATCH($R55, Lists!$W$3:$W$96, 0))))</f>
        <v/>
      </c>
      <c r="U55" s="19"/>
      <c r="V55" s="19"/>
      <c r="W55" s="56" t="str">
        <f>IF(ISBLANK($B55), "", IF($E55= Lists!$AB$4, I55*K55*Q55*S55/1036000, IF($F55=Lists!$AB$4, I55*K55*Q55*T55/1036000, I55*K55*P55*T55)))</f>
        <v/>
      </c>
      <c r="X55" s="49" t="b">
        <f>OR(COUNTBLANK(B55:W55)=22,COUNTA(B55:W55)=(20+IF(C55&lt;&gt;Lists!$S$8,-2,0)+IF(OR(E55=Lists!$AB$3,F55=Lists!$AB$3),-1,0)+IF(R55=Lists!$W$4,1,0)))</f>
        <v>1</v>
      </c>
      <c r="Y55" s="58"/>
    </row>
    <row r="56" spans="2:25">
      <c r="B56" s="9"/>
      <c r="C56" s="10"/>
      <c r="D56" s="9"/>
      <c r="E56" s="10"/>
      <c r="F56" s="11" t="str">
        <f>IFERROR(INDEX(Lists!$T$4:$T$100, MATCH($C56, Lists!$S$4:$S$100, 0)), "")</f>
        <v/>
      </c>
      <c r="G56" s="9"/>
      <c r="H56" s="10"/>
      <c r="I56" s="16" t="str">
        <f>IF(ISBLANK($H56), "", INDEX(Lists!$Q$4:$Q$100, MATCH($H56, Lists!$P$4:$P$100, 0)))</f>
        <v/>
      </c>
      <c r="J56" s="9"/>
      <c r="K56" s="19"/>
      <c r="L56" s="9"/>
      <c r="M56" s="20"/>
      <c r="N56" s="20"/>
      <c r="O56" s="37" t="str">
        <f>IFERROR(INDEX(Lists!$U$4:$U$100, MATCH($C56, Lists!$S$4:$S$100, 0)), "")</f>
        <v/>
      </c>
      <c r="P56" s="19"/>
      <c r="Q56" s="19"/>
      <c r="R56" s="10"/>
      <c r="S56" s="40"/>
      <c r="T56" s="16" t="str">
        <f>IF(OR($E56=Lists!$AB$3, $F56=Lists!$AB$3), 1, IF(OR($R56= Lists!$W$4, ISBLANK($R56)), "", INDEX(Lists!$X$3:$X$96, MATCH($R56, Lists!$W$3:$W$96, 0))))</f>
        <v/>
      </c>
      <c r="U56" s="19"/>
      <c r="V56" s="19"/>
      <c r="W56" s="56" t="str">
        <f>IF(ISBLANK($B56), "", IF($E56= Lists!$AB$4, I56*K56*Q56*S56/1036000, IF($F56=Lists!$AB$4, I56*K56*Q56*T56/1036000, I56*K56*P56*T56)))</f>
        <v/>
      </c>
      <c r="X56" s="49" t="b">
        <f>OR(COUNTBLANK(B56:W56)=22,COUNTA(B56:W56)=(20+IF(C56&lt;&gt;Lists!$S$8,-2,0)+IF(OR(E56=Lists!$AB$3,F56=Lists!$AB$3),-1,0)+IF(R56=Lists!$W$4,1,0)))</f>
        <v>1</v>
      </c>
      <c r="Y56" s="58"/>
    </row>
    <row r="57" spans="2:25">
      <c r="B57" s="9"/>
      <c r="C57" s="10"/>
      <c r="D57" s="9"/>
      <c r="E57" s="10"/>
      <c r="F57" s="11" t="str">
        <f>IFERROR(INDEX(Lists!$T$4:$T$100, MATCH($C57, Lists!$S$4:$S$100, 0)), "")</f>
        <v/>
      </c>
      <c r="G57" s="9"/>
      <c r="H57" s="10"/>
      <c r="I57" s="16" t="str">
        <f>IF(ISBLANK($H57), "", INDEX(Lists!$Q$4:$Q$100, MATCH($H57, Lists!$P$4:$P$100, 0)))</f>
        <v/>
      </c>
      <c r="J57" s="9"/>
      <c r="K57" s="19"/>
      <c r="L57" s="9"/>
      <c r="M57" s="20"/>
      <c r="N57" s="20"/>
      <c r="O57" s="37" t="str">
        <f>IFERROR(INDEX(Lists!$U$4:$U$100, MATCH($C57, Lists!$S$4:$S$100, 0)), "")</f>
        <v/>
      </c>
      <c r="P57" s="19"/>
      <c r="Q57" s="19"/>
      <c r="R57" s="10"/>
      <c r="S57" s="40"/>
      <c r="T57" s="16" t="str">
        <f>IF(OR($E57=Lists!$AB$3, $F57=Lists!$AB$3), 1, IF(OR($R57= Lists!$W$4, ISBLANK($R57)), "", INDEX(Lists!$X$3:$X$96, MATCH($R57, Lists!$W$3:$W$96, 0))))</f>
        <v/>
      </c>
      <c r="U57" s="19"/>
      <c r="V57" s="19"/>
      <c r="W57" s="56" t="str">
        <f>IF(ISBLANK($B57), "", IF($E57= Lists!$AB$4, I57*K57*Q57*S57/1036000, IF($F57=Lists!$AB$4, I57*K57*Q57*T57/1036000, I57*K57*P57*T57)))</f>
        <v/>
      </c>
      <c r="X57" s="49" t="b">
        <f>OR(COUNTBLANK(B57:W57)=22,COUNTA(B57:W57)=(20+IF(C57&lt;&gt;Lists!$S$8,-2,0)+IF(OR(E57=Lists!$AB$3,F57=Lists!$AB$3),-1,0)+IF(R57=Lists!$W$4,1,0)))</f>
        <v>1</v>
      </c>
      <c r="Y57" s="58"/>
    </row>
    <row r="58" spans="2:25">
      <c r="B58" s="9"/>
      <c r="C58" s="10"/>
      <c r="D58" s="9"/>
      <c r="E58" s="10"/>
      <c r="F58" s="11" t="str">
        <f>IFERROR(INDEX(Lists!$T$4:$T$100, MATCH($C58, Lists!$S$4:$S$100, 0)), "")</f>
        <v/>
      </c>
      <c r="G58" s="9"/>
      <c r="H58" s="10"/>
      <c r="I58" s="16" t="str">
        <f>IF(ISBLANK($H58), "", INDEX(Lists!$Q$4:$Q$100, MATCH($H58, Lists!$P$4:$P$100, 0)))</f>
        <v/>
      </c>
      <c r="J58" s="9"/>
      <c r="K58" s="19"/>
      <c r="L58" s="9"/>
      <c r="M58" s="20"/>
      <c r="N58" s="20"/>
      <c r="O58" s="37" t="str">
        <f>IFERROR(INDEX(Lists!$U$4:$U$100, MATCH($C58, Lists!$S$4:$S$100, 0)), "")</f>
        <v/>
      </c>
      <c r="P58" s="19"/>
      <c r="Q58" s="19"/>
      <c r="R58" s="10"/>
      <c r="S58" s="40"/>
      <c r="T58" s="16" t="str">
        <f>IF(OR($E58=Lists!$AB$3, $F58=Lists!$AB$3), 1, IF(OR($R58= Lists!$W$4, ISBLANK($R58)), "", INDEX(Lists!$X$3:$X$96, MATCH($R58, Lists!$W$3:$W$96, 0))))</f>
        <v/>
      </c>
      <c r="U58" s="19"/>
      <c r="V58" s="19"/>
      <c r="W58" s="56" t="str">
        <f>IF(ISBLANK($B58), "", IF($E58= Lists!$AB$4, I58*K58*Q58*S58/1036000, IF($F58=Lists!$AB$4, I58*K58*Q58*T58/1036000, I58*K58*P58*T58)))</f>
        <v/>
      </c>
      <c r="X58" s="49" t="b">
        <f>OR(COUNTBLANK(B58:W58)=22,COUNTA(B58:W58)=(20+IF(C58&lt;&gt;Lists!$S$8,-2,0)+IF(OR(E58=Lists!$AB$3,F58=Lists!$AB$3),-1,0)+IF(R58=Lists!$W$4,1,0)))</f>
        <v>1</v>
      </c>
      <c r="Y58" s="58"/>
    </row>
    <row r="59" spans="2:25">
      <c r="B59" s="9"/>
      <c r="C59" s="10"/>
      <c r="D59" s="9"/>
      <c r="E59" s="10"/>
      <c r="F59" s="11" t="str">
        <f>IFERROR(INDEX(Lists!$T$4:$T$100, MATCH($C59, Lists!$S$4:$S$100, 0)), "")</f>
        <v/>
      </c>
      <c r="G59" s="9"/>
      <c r="H59" s="10"/>
      <c r="I59" s="16" t="str">
        <f>IF(ISBLANK($H59), "", INDEX(Lists!$Q$4:$Q$100, MATCH($H59, Lists!$P$4:$P$100, 0)))</f>
        <v/>
      </c>
      <c r="J59" s="9"/>
      <c r="K59" s="19"/>
      <c r="L59" s="9"/>
      <c r="M59" s="20"/>
      <c r="N59" s="20"/>
      <c r="O59" s="37" t="str">
        <f>IFERROR(INDEX(Lists!$U$4:$U$100, MATCH($C59, Lists!$S$4:$S$100, 0)), "")</f>
        <v/>
      </c>
      <c r="P59" s="19"/>
      <c r="Q59" s="19"/>
      <c r="R59" s="10"/>
      <c r="S59" s="40"/>
      <c r="T59" s="16" t="str">
        <f>IF(OR($E59=Lists!$AB$3, $F59=Lists!$AB$3), 1, IF(OR($R59= Lists!$W$4, ISBLANK($R59)), "", INDEX(Lists!$X$3:$X$96, MATCH($R59, Lists!$W$3:$W$96, 0))))</f>
        <v/>
      </c>
      <c r="U59" s="19"/>
      <c r="V59" s="19"/>
      <c r="W59" s="56" t="str">
        <f>IF(ISBLANK($B59), "", IF($E59= Lists!$AB$4, I59*K59*Q59*S59/1036000, IF($F59=Lists!$AB$4, I59*K59*Q59*T59/1036000, I59*K59*P59*T59)))</f>
        <v/>
      </c>
      <c r="X59" s="49" t="b">
        <f>OR(COUNTBLANK(B59:W59)=22,COUNTA(B59:W59)=(20+IF(C59&lt;&gt;Lists!$S$8,-2,0)+IF(OR(E59=Lists!$AB$3,F59=Lists!$AB$3),-1,0)+IF(R59=Lists!$W$4,1,0)))</f>
        <v>1</v>
      </c>
      <c r="Y59" s="58"/>
    </row>
    <row r="60" spans="2:25">
      <c r="B60" s="9"/>
      <c r="C60" s="10"/>
      <c r="D60" s="9"/>
      <c r="E60" s="10"/>
      <c r="F60" s="11" t="str">
        <f>IFERROR(INDEX(Lists!$T$4:$T$100, MATCH($C60, Lists!$S$4:$S$100, 0)), "")</f>
        <v/>
      </c>
      <c r="G60" s="9"/>
      <c r="H60" s="10"/>
      <c r="I60" s="16" t="str">
        <f>IF(ISBLANK($H60), "", INDEX(Lists!$Q$4:$Q$100, MATCH($H60, Lists!$P$4:$P$100, 0)))</f>
        <v/>
      </c>
      <c r="J60" s="9"/>
      <c r="K60" s="19"/>
      <c r="L60" s="9"/>
      <c r="M60" s="20"/>
      <c r="N60" s="20"/>
      <c r="O60" s="37" t="str">
        <f>IFERROR(INDEX(Lists!$U$4:$U$100, MATCH($C60, Lists!$S$4:$S$100, 0)), "")</f>
        <v/>
      </c>
      <c r="P60" s="19"/>
      <c r="Q60" s="19"/>
      <c r="R60" s="10"/>
      <c r="S60" s="40"/>
      <c r="T60" s="16" t="str">
        <f>IF(OR($E60=Lists!$AB$3, $F60=Lists!$AB$3), 1, IF(OR($R60= Lists!$W$4, ISBLANK($R60)), "", INDEX(Lists!$X$3:$X$96, MATCH($R60, Lists!$W$3:$W$96, 0))))</f>
        <v/>
      </c>
      <c r="U60" s="19"/>
      <c r="V60" s="19"/>
      <c r="W60" s="56" t="str">
        <f>IF(ISBLANK($B60), "", IF($E60= Lists!$AB$4, I60*K60*Q60*S60/1036000, IF($F60=Lists!$AB$4, I60*K60*Q60*T60/1036000, I60*K60*P60*T60)))</f>
        <v/>
      </c>
      <c r="X60" s="49" t="b">
        <f>OR(COUNTBLANK(B60:W60)=22,COUNTA(B60:W60)=(20+IF(C60&lt;&gt;Lists!$S$8,-2,0)+IF(OR(E60=Lists!$AB$3,F60=Lists!$AB$3),-1,0)+IF(R60=Lists!$W$4,1,0)))</f>
        <v>1</v>
      </c>
      <c r="Y60" s="58"/>
    </row>
    <row r="61" spans="2:25">
      <c r="B61" s="9"/>
      <c r="C61" s="10"/>
      <c r="D61" s="9"/>
      <c r="E61" s="10"/>
      <c r="F61" s="11" t="str">
        <f>IFERROR(INDEX(Lists!$T$4:$T$100, MATCH($C61, Lists!$S$4:$S$100, 0)), "")</f>
        <v/>
      </c>
      <c r="G61" s="9"/>
      <c r="H61" s="10"/>
      <c r="I61" s="16" t="str">
        <f>IF(ISBLANK($H61), "", INDEX(Lists!$Q$4:$Q$100, MATCH($H61, Lists!$P$4:$P$100, 0)))</f>
        <v/>
      </c>
      <c r="J61" s="9"/>
      <c r="K61" s="19"/>
      <c r="L61" s="9"/>
      <c r="M61" s="20"/>
      <c r="N61" s="20"/>
      <c r="O61" s="37" t="str">
        <f>IFERROR(INDEX(Lists!$U$4:$U$100, MATCH($C61, Lists!$S$4:$S$100, 0)), "")</f>
        <v/>
      </c>
      <c r="P61" s="19"/>
      <c r="Q61" s="19"/>
      <c r="R61" s="10"/>
      <c r="S61" s="40"/>
      <c r="T61" s="16" t="str">
        <f>IF(OR($E61=Lists!$AB$3, $F61=Lists!$AB$3), 1, IF(OR($R61= Lists!$W$4, ISBLANK($R61)), "", INDEX(Lists!$X$3:$X$96, MATCH($R61, Lists!$W$3:$W$96, 0))))</f>
        <v/>
      </c>
      <c r="U61" s="19"/>
      <c r="V61" s="19"/>
      <c r="W61" s="56" t="str">
        <f>IF(ISBLANK($B61), "", IF($E61= Lists!$AB$4, I61*K61*Q61*S61/1036000, IF($F61=Lists!$AB$4, I61*K61*Q61*T61/1036000, I61*K61*P61*T61)))</f>
        <v/>
      </c>
      <c r="X61" s="49" t="b">
        <f>OR(COUNTBLANK(B61:W61)=22,COUNTA(B61:W61)=(20+IF(C61&lt;&gt;Lists!$S$8,-2,0)+IF(OR(E61=Lists!$AB$3,F61=Lists!$AB$3),-1,0)+IF(R61=Lists!$W$4,1,0)))</f>
        <v>1</v>
      </c>
      <c r="Y61" s="58"/>
    </row>
    <row r="62" spans="2:25">
      <c r="B62" s="9"/>
      <c r="C62" s="10"/>
      <c r="D62" s="9"/>
      <c r="E62" s="10"/>
      <c r="F62" s="11" t="str">
        <f>IFERROR(INDEX(Lists!$T$4:$T$100, MATCH($C62, Lists!$S$4:$S$100, 0)), "")</f>
        <v/>
      </c>
      <c r="G62" s="9"/>
      <c r="H62" s="10"/>
      <c r="I62" s="16" t="str">
        <f>IF(ISBLANK($H62), "", INDEX(Lists!$Q$4:$Q$100, MATCH($H62, Lists!$P$4:$P$100, 0)))</f>
        <v/>
      </c>
      <c r="J62" s="9"/>
      <c r="K62" s="19"/>
      <c r="L62" s="9"/>
      <c r="M62" s="20"/>
      <c r="N62" s="20"/>
      <c r="O62" s="37" t="str">
        <f>IFERROR(INDEX(Lists!$U$4:$U$100, MATCH($C62, Lists!$S$4:$S$100, 0)), "")</f>
        <v/>
      </c>
      <c r="P62" s="19"/>
      <c r="Q62" s="19"/>
      <c r="R62" s="10"/>
      <c r="S62" s="40"/>
      <c r="T62" s="16" t="str">
        <f>IF(OR($E62=Lists!$AB$3, $F62=Lists!$AB$3), 1, IF(OR($R62= Lists!$W$4, ISBLANK($R62)), "", INDEX(Lists!$X$3:$X$96, MATCH($R62, Lists!$W$3:$W$96, 0))))</f>
        <v/>
      </c>
      <c r="U62" s="19"/>
      <c r="V62" s="19"/>
      <c r="W62" s="56" t="str">
        <f>IF(ISBLANK($B62), "", IF($E62= Lists!$AB$4, I62*K62*Q62*S62/1036000, IF($F62=Lists!$AB$4, I62*K62*Q62*T62/1036000, I62*K62*P62*T62)))</f>
        <v/>
      </c>
      <c r="X62" s="49" t="b">
        <f>OR(COUNTBLANK(B62:W62)=22,COUNTA(B62:W62)=(20+IF(C62&lt;&gt;Lists!$S$8,-2,0)+IF(OR(E62=Lists!$AB$3,F62=Lists!$AB$3),-1,0)+IF(R62=Lists!$W$4,1,0)))</f>
        <v>1</v>
      </c>
      <c r="Y62" s="58"/>
    </row>
    <row r="63" spans="2:25">
      <c r="B63" s="9"/>
      <c r="C63" s="10"/>
      <c r="D63" s="9"/>
      <c r="E63" s="10"/>
      <c r="F63" s="11" t="str">
        <f>IFERROR(INDEX(Lists!$T$4:$T$100, MATCH($C63, Lists!$S$4:$S$100, 0)), "")</f>
        <v/>
      </c>
      <c r="G63" s="9"/>
      <c r="H63" s="10"/>
      <c r="I63" s="16" t="str">
        <f>IF(ISBLANK($H63), "", INDEX(Lists!$Q$4:$Q$100, MATCH($H63, Lists!$P$4:$P$100, 0)))</f>
        <v/>
      </c>
      <c r="J63" s="9"/>
      <c r="K63" s="19"/>
      <c r="L63" s="9"/>
      <c r="M63" s="20"/>
      <c r="N63" s="20"/>
      <c r="O63" s="37" t="str">
        <f>IFERROR(INDEX(Lists!$U$4:$U$100, MATCH($C63, Lists!$S$4:$S$100, 0)), "")</f>
        <v/>
      </c>
      <c r="P63" s="19"/>
      <c r="Q63" s="19"/>
      <c r="R63" s="10"/>
      <c r="S63" s="40"/>
      <c r="T63" s="16" t="str">
        <f>IF(OR($E63=Lists!$AB$3, $F63=Lists!$AB$3), 1, IF(OR($R63= Lists!$W$4, ISBLANK($R63)), "", INDEX(Lists!$X$3:$X$96, MATCH($R63, Lists!$W$3:$W$96, 0))))</f>
        <v/>
      </c>
      <c r="U63" s="19"/>
      <c r="V63" s="19"/>
      <c r="W63" s="56" t="str">
        <f>IF(ISBLANK($B63), "", IF($E63= Lists!$AB$4, I63*K63*Q63*S63/1036000, IF($F63=Lists!$AB$4, I63*K63*Q63*T63/1036000, I63*K63*P63*T63)))</f>
        <v/>
      </c>
      <c r="X63" s="49" t="b">
        <f>OR(COUNTBLANK(B63:W63)=22,COUNTA(B63:W63)=(20+IF(C63&lt;&gt;Lists!$S$8,-2,0)+IF(OR(E63=Lists!$AB$3,F63=Lists!$AB$3),-1,0)+IF(R63=Lists!$W$4,1,0)))</f>
        <v>1</v>
      </c>
      <c r="Y63" s="58"/>
    </row>
    <row r="64" spans="2:25">
      <c r="B64" s="9"/>
      <c r="C64" s="10"/>
      <c r="D64" s="9"/>
      <c r="E64" s="10"/>
      <c r="F64" s="11" t="str">
        <f>IFERROR(INDEX(Lists!$T$4:$T$100, MATCH($C64, Lists!$S$4:$S$100, 0)), "")</f>
        <v/>
      </c>
      <c r="G64" s="9"/>
      <c r="H64" s="10"/>
      <c r="I64" s="16" t="str">
        <f>IF(ISBLANK($H64), "", INDEX(Lists!$Q$4:$Q$100, MATCH($H64, Lists!$P$4:$P$100, 0)))</f>
        <v/>
      </c>
      <c r="J64" s="9"/>
      <c r="K64" s="19"/>
      <c r="L64" s="9"/>
      <c r="M64" s="20"/>
      <c r="N64" s="20"/>
      <c r="O64" s="37" t="str">
        <f>IFERROR(INDEX(Lists!$U$4:$U$100, MATCH($C64, Lists!$S$4:$S$100, 0)), "")</f>
        <v/>
      </c>
      <c r="P64" s="19"/>
      <c r="Q64" s="19"/>
      <c r="R64" s="10"/>
      <c r="S64" s="40"/>
      <c r="T64" s="16" t="str">
        <f>IF(OR($E64=Lists!$AB$3, $F64=Lists!$AB$3), 1, IF(OR($R64= Lists!$W$4, ISBLANK($R64)), "", INDEX(Lists!$X$3:$X$96, MATCH($R64, Lists!$W$3:$W$96, 0))))</f>
        <v/>
      </c>
      <c r="U64" s="19"/>
      <c r="V64" s="19"/>
      <c r="W64" s="56" t="str">
        <f>IF(ISBLANK($B64), "", IF($E64= Lists!$AB$4, I64*K64*Q64*S64/1036000, IF($F64=Lists!$AB$4, I64*K64*Q64*T64/1036000, I64*K64*P64*T64)))</f>
        <v/>
      </c>
      <c r="X64" s="49" t="b">
        <f>OR(COUNTBLANK(B64:W64)=22,COUNTA(B64:W64)=(20+IF(C64&lt;&gt;Lists!$S$8,-2,0)+IF(OR(E64=Lists!$AB$3,F64=Lists!$AB$3),-1,0)+IF(R64=Lists!$W$4,1,0)))</f>
        <v>1</v>
      </c>
      <c r="Y64" s="58"/>
    </row>
    <row r="65" spans="2:25">
      <c r="B65" s="9"/>
      <c r="C65" s="10"/>
      <c r="D65" s="9"/>
      <c r="E65" s="10"/>
      <c r="F65" s="11" t="str">
        <f>IFERROR(INDEX(Lists!$T$4:$T$100, MATCH($C65, Lists!$S$4:$S$100, 0)), "")</f>
        <v/>
      </c>
      <c r="G65" s="9"/>
      <c r="H65" s="10"/>
      <c r="I65" s="16" t="str">
        <f>IF(ISBLANK($H65), "", INDEX(Lists!$Q$4:$Q$100, MATCH($H65, Lists!$P$4:$P$100, 0)))</f>
        <v/>
      </c>
      <c r="J65" s="9"/>
      <c r="K65" s="19"/>
      <c r="L65" s="9"/>
      <c r="M65" s="20"/>
      <c r="N65" s="20"/>
      <c r="O65" s="37" t="str">
        <f>IFERROR(INDEX(Lists!$U$4:$U$100, MATCH($C65, Lists!$S$4:$S$100, 0)), "")</f>
        <v/>
      </c>
      <c r="P65" s="19"/>
      <c r="Q65" s="19"/>
      <c r="R65" s="10"/>
      <c r="S65" s="40"/>
      <c r="T65" s="16" t="str">
        <f>IF(OR($E65=Lists!$AB$3, $F65=Lists!$AB$3), 1, IF(OR($R65= Lists!$W$4, ISBLANK($R65)), "", INDEX(Lists!$X$3:$X$96, MATCH($R65, Lists!$W$3:$W$96, 0))))</f>
        <v/>
      </c>
      <c r="U65" s="19"/>
      <c r="V65" s="19"/>
      <c r="W65" s="56" t="str">
        <f>IF(ISBLANK($B65), "", IF($E65= Lists!$AB$4, I65*K65*Q65*S65/1036000, IF($F65=Lists!$AB$4, I65*K65*Q65*T65/1036000, I65*K65*P65*T65)))</f>
        <v/>
      </c>
      <c r="X65" s="49" t="b">
        <f>OR(COUNTBLANK(B65:W65)=22,COUNTA(B65:W65)=(20+IF(C65&lt;&gt;Lists!$S$8,-2,0)+IF(OR(E65=Lists!$AB$3,F65=Lists!$AB$3),-1,0)+IF(R65=Lists!$W$4,1,0)))</f>
        <v>1</v>
      </c>
      <c r="Y65" s="58"/>
    </row>
    <row r="66" spans="2:25">
      <c r="B66" s="9"/>
      <c r="C66" s="10"/>
      <c r="D66" s="9"/>
      <c r="E66" s="10"/>
      <c r="F66" s="11" t="str">
        <f>IFERROR(INDEX(Lists!$T$4:$T$100, MATCH($C66, Lists!$S$4:$S$100, 0)), "")</f>
        <v/>
      </c>
      <c r="G66" s="9"/>
      <c r="H66" s="10"/>
      <c r="I66" s="16" t="str">
        <f>IF(ISBLANK($H66), "", INDEX(Lists!$Q$4:$Q$100, MATCH($H66, Lists!$P$4:$P$100, 0)))</f>
        <v/>
      </c>
      <c r="J66" s="9"/>
      <c r="K66" s="19"/>
      <c r="L66" s="9"/>
      <c r="M66" s="20"/>
      <c r="N66" s="20"/>
      <c r="O66" s="37" t="str">
        <f>IFERROR(INDEX(Lists!$U$4:$U$100, MATCH($C66, Lists!$S$4:$S$100, 0)), "")</f>
        <v/>
      </c>
      <c r="P66" s="19"/>
      <c r="Q66" s="19"/>
      <c r="R66" s="10"/>
      <c r="S66" s="40"/>
      <c r="T66" s="16" t="str">
        <f>IF(OR($E66=Lists!$AB$3, $F66=Lists!$AB$3), 1, IF(OR($R66= Lists!$W$4, ISBLANK($R66)), "", INDEX(Lists!$X$3:$X$96, MATCH($R66, Lists!$W$3:$W$96, 0))))</f>
        <v/>
      </c>
      <c r="U66" s="19"/>
      <c r="V66" s="19"/>
      <c r="W66" s="56" t="str">
        <f>IF(ISBLANK($B66), "", IF($E66= Lists!$AB$4, I66*K66*Q66*S66/1036000, IF($F66=Lists!$AB$4, I66*K66*Q66*T66/1036000, I66*K66*P66*T66)))</f>
        <v/>
      </c>
      <c r="X66" s="49" t="b">
        <f>OR(COUNTBLANK(B66:W66)=22,COUNTA(B66:W66)=(20+IF(C66&lt;&gt;Lists!$S$8,-2,0)+IF(OR(E66=Lists!$AB$3,F66=Lists!$AB$3),-1,0)+IF(R66=Lists!$W$4,1,0)))</f>
        <v>1</v>
      </c>
      <c r="Y66" s="58"/>
    </row>
    <row r="67" spans="2:25">
      <c r="B67" s="9"/>
      <c r="C67" s="10"/>
      <c r="D67" s="9"/>
      <c r="E67" s="10"/>
      <c r="F67" s="11" t="str">
        <f>IFERROR(INDEX(Lists!$T$4:$T$100, MATCH($C67, Lists!$S$4:$S$100, 0)), "")</f>
        <v/>
      </c>
      <c r="G67" s="9"/>
      <c r="H67" s="10"/>
      <c r="I67" s="16" t="str">
        <f>IF(ISBLANK($H67), "", INDEX(Lists!$Q$4:$Q$100, MATCH($H67, Lists!$P$4:$P$100, 0)))</f>
        <v/>
      </c>
      <c r="J67" s="9"/>
      <c r="K67" s="19"/>
      <c r="L67" s="9"/>
      <c r="M67" s="20"/>
      <c r="N67" s="20"/>
      <c r="O67" s="37" t="str">
        <f>IFERROR(INDEX(Lists!$U$4:$U$100, MATCH($C67, Lists!$S$4:$S$100, 0)), "")</f>
        <v/>
      </c>
      <c r="P67" s="19"/>
      <c r="Q67" s="19"/>
      <c r="R67" s="10"/>
      <c r="S67" s="40"/>
      <c r="T67" s="16" t="str">
        <f>IF(OR($E67=Lists!$AB$3, $F67=Lists!$AB$3), 1, IF(OR($R67= Lists!$W$4, ISBLANK($R67)), "", INDEX(Lists!$X$3:$X$96, MATCH($R67, Lists!$W$3:$W$96, 0))))</f>
        <v/>
      </c>
      <c r="U67" s="19"/>
      <c r="V67" s="19"/>
      <c r="W67" s="56" t="str">
        <f>IF(ISBLANK($B67), "", IF($E67= Lists!$AB$4, I67*K67*Q67*S67/1036000, IF($F67=Lists!$AB$4, I67*K67*Q67*T67/1036000, I67*K67*P67*T67)))</f>
        <v/>
      </c>
      <c r="X67" s="49" t="b">
        <f>OR(COUNTBLANK(B67:W67)=22,COUNTA(B67:W67)=(20+IF(C67&lt;&gt;Lists!$S$8,-2,0)+IF(OR(E67=Lists!$AB$3,F67=Lists!$AB$3),-1,0)+IF(R67=Lists!$W$4,1,0)))</f>
        <v>1</v>
      </c>
      <c r="Y67" s="58"/>
    </row>
    <row r="68" spans="2:25">
      <c r="B68" s="9"/>
      <c r="C68" s="10"/>
      <c r="D68" s="9"/>
      <c r="E68" s="10"/>
      <c r="F68" s="11" t="str">
        <f>IFERROR(INDEX(Lists!$T$4:$T$100, MATCH($C68, Lists!$S$4:$S$100, 0)), "")</f>
        <v/>
      </c>
      <c r="G68" s="9"/>
      <c r="H68" s="10"/>
      <c r="I68" s="16" t="str">
        <f>IF(ISBLANK($H68), "", INDEX(Lists!$Q$4:$Q$100, MATCH($H68, Lists!$P$4:$P$100, 0)))</f>
        <v/>
      </c>
      <c r="J68" s="9"/>
      <c r="K68" s="19"/>
      <c r="L68" s="9"/>
      <c r="M68" s="20"/>
      <c r="N68" s="20"/>
      <c r="O68" s="37" t="str">
        <f>IFERROR(INDEX(Lists!$U$4:$U$100, MATCH($C68, Lists!$S$4:$S$100, 0)), "")</f>
        <v/>
      </c>
      <c r="P68" s="19"/>
      <c r="Q68" s="19"/>
      <c r="R68" s="10"/>
      <c r="S68" s="40"/>
      <c r="T68" s="16" t="str">
        <f>IF(OR($E68=Lists!$AB$3, $F68=Lists!$AB$3), 1, IF(OR($R68= Lists!$W$4, ISBLANK($R68)), "", INDEX(Lists!$X$3:$X$96, MATCH($R68, Lists!$W$3:$W$96, 0))))</f>
        <v/>
      </c>
      <c r="U68" s="19"/>
      <c r="V68" s="19"/>
      <c r="W68" s="56" t="str">
        <f>IF(ISBLANK($B68), "", IF($E68= Lists!$AB$4, I68*K68*Q68*S68/1036000, IF($F68=Lists!$AB$4, I68*K68*Q68*T68/1036000, I68*K68*P68*T68)))</f>
        <v/>
      </c>
      <c r="X68" s="49" t="b">
        <f>OR(COUNTBLANK(B68:W68)=22,COUNTA(B68:W68)=(20+IF(C68&lt;&gt;Lists!$S$8,-2,0)+IF(OR(E68=Lists!$AB$3,F68=Lists!$AB$3),-1,0)+IF(R68=Lists!$W$4,1,0)))</f>
        <v>1</v>
      </c>
      <c r="Y68" s="58"/>
    </row>
    <row r="69" spans="2:25">
      <c r="B69" s="9"/>
      <c r="C69" s="10"/>
      <c r="D69" s="9"/>
      <c r="E69" s="10"/>
      <c r="F69" s="11" t="str">
        <f>IFERROR(INDEX(Lists!$T$4:$T$100, MATCH($C69, Lists!$S$4:$S$100, 0)), "")</f>
        <v/>
      </c>
      <c r="G69" s="9"/>
      <c r="H69" s="10"/>
      <c r="I69" s="16" t="str">
        <f>IF(ISBLANK($H69), "", INDEX(Lists!$Q$4:$Q$100, MATCH($H69, Lists!$P$4:$P$100, 0)))</f>
        <v/>
      </c>
      <c r="J69" s="9"/>
      <c r="K69" s="19"/>
      <c r="L69" s="9"/>
      <c r="M69" s="20"/>
      <c r="N69" s="20"/>
      <c r="O69" s="37" t="str">
        <f>IFERROR(INDEX(Lists!$U$4:$U$100, MATCH($C69, Lists!$S$4:$S$100, 0)), "")</f>
        <v/>
      </c>
      <c r="P69" s="19"/>
      <c r="Q69" s="19"/>
      <c r="R69" s="10"/>
      <c r="S69" s="40"/>
      <c r="T69" s="16" t="str">
        <f>IF(OR($E69=Lists!$AB$3, $F69=Lists!$AB$3), 1, IF(OR($R69= Lists!$W$4, ISBLANK($R69)), "", INDEX(Lists!$X$3:$X$96, MATCH($R69, Lists!$W$3:$W$96, 0))))</f>
        <v/>
      </c>
      <c r="U69" s="19"/>
      <c r="V69" s="19"/>
      <c r="W69" s="56" t="str">
        <f>IF(ISBLANK($B69), "", IF($E69= Lists!$AB$4, I69*K69*Q69*S69/1036000, IF($F69=Lists!$AB$4, I69*K69*Q69*T69/1036000, I69*K69*P69*T69)))</f>
        <v/>
      </c>
      <c r="X69" s="49" t="b">
        <f>OR(COUNTBLANK(B69:W69)=22,COUNTA(B69:W69)=(20+IF(C69&lt;&gt;Lists!$S$8,-2,0)+IF(OR(E69=Lists!$AB$3,F69=Lists!$AB$3),-1,0)+IF(R69=Lists!$W$4,1,0)))</f>
        <v>1</v>
      </c>
      <c r="Y69" s="58"/>
    </row>
    <row r="70" spans="2:25">
      <c r="B70" s="9"/>
      <c r="C70" s="10"/>
      <c r="D70" s="9"/>
      <c r="E70" s="10"/>
      <c r="F70" s="11" t="str">
        <f>IFERROR(INDEX(Lists!$T$4:$T$100, MATCH($C70, Lists!$S$4:$S$100, 0)), "")</f>
        <v/>
      </c>
      <c r="G70" s="9"/>
      <c r="H70" s="10"/>
      <c r="I70" s="16" t="str">
        <f>IF(ISBLANK($H70), "", INDEX(Lists!$Q$4:$Q$100, MATCH($H70, Lists!$P$4:$P$100, 0)))</f>
        <v/>
      </c>
      <c r="J70" s="9"/>
      <c r="K70" s="19"/>
      <c r="L70" s="9"/>
      <c r="M70" s="20"/>
      <c r="N70" s="20"/>
      <c r="O70" s="37" t="str">
        <f>IFERROR(INDEX(Lists!$U$4:$U$100, MATCH($C70, Lists!$S$4:$S$100, 0)), "")</f>
        <v/>
      </c>
      <c r="P70" s="19"/>
      <c r="Q70" s="19"/>
      <c r="R70" s="10"/>
      <c r="S70" s="40"/>
      <c r="T70" s="16" t="str">
        <f>IF(OR($E70=Lists!$AB$3, $F70=Lists!$AB$3), 1, IF(OR($R70= Lists!$W$4, ISBLANK($R70)), "", INDEX(Lists!$X$3:$X$96, MATCH($R70, Lists!$W$3:$W$96, 0))))</f>
        <v/>
      </c>
      <c r="U70" s="19"/>
      <c r="V70" s="19"/>
      <c r="W70" s="56" t="str">
        <f>IF(ISBLANK($B70), "", IF($E70= Lists!$AB$4, I70*K70*Q70*S70/1036000, IF($F70=Lists!$AB$4, I70*K70*Q70*T70/1036000, I70*K70*P70*T70)))</f>
        <v/>
      </c>
      <c r="X70" s="49" t="b">
        <f>OR(COUNTBLANK(B70:W70)=22,COUNTA(B70:W70)=(20+IF(C70&lt;&gt;Lists!$S$8,-2,0)+IF(OR(E70=Lists!$AB$3,F70=Lists!$AB$3),-1,0)+IF(R70=Lists!$W$4,1,0)))</f>
        <v>1</v>
      </c>
      <c r="Y70" s="58"/>
    </row>
    <row r="71" spans="2:25">
      <c r="B71" s="9"/>
      <c r="C71" s="10"/>
      <c r="D71" s="9"/>
      <c r="E71" s="10"/>
      <c r="F71" s="11" t="str">
        <f>IFERROR(INDEX(Lists!$T$4:$T$100, MATCH($C71, Lists!$S$4:$S$100, 0)), "")</f>
        <v/>
      </c>
      <c r="G71" s="9"/>
      <c r="H71" s="10"/>
      <c r="I71" s="16" t="str">
        <f>IF(ISBLANK($H71), "", INDEX(Lists!$Q$4:$Q$100, MATCH($H71, Lists!$P$4:$P$100, 0)))</f>
        <v/>
      </c>
      <c r="J71" s="9"/>
      <c r="K71" s="19"/>
      <c r="L71" s="9"/>
      <c r="M71" s="20"/>
      <c r="N71" s="20"/>
      <c r="O71" s="37" t="str">
        <f>IFERROR(INDEX(Lists!$U$4:$U$100, MATCH($C71, Lists!$S$4:$S$100, 0)), "")</f>
        <v/>
      </c>
      <c r="P71" s="19"/>
      <c r="Q71" s="19"/>
      <c r="R71" s="10"/>
      <c r="S71" s="40"/>
      <c r="T71" s="16" t="str">
        <f>IF(OR($E71=Lists!$AB$3, $F71=Lists!$AB$3), 1, IF(OR($R71= Lists!$W$4, ISBLANK($R71)), "", INDEX(Lists!$X$3:$X$96, MATCH($R71, Lists!$W$3:$W$96, 0))))</f>
        <v/>
      </c>
      <c r="U71" s="19"/>
      <c r="V71" s="19"/>
      <c r="W71" s="56" t="str">
        <f>IF(ISBLANK($B71), "", IF($E71= Lists!$AB$4, I71*K71*Q71*S71/1036000, IF($F71=Lists!$AB$4, I71*K71*Q71*T71/1036000, I71*K71*P71*T71)))</f>
        <v/>
      </c>
      <c r="X71" s="49" t="b">
        <f>OR(COUNTBLANK(B71:W71)=22,COUNTA(B71:W71)=(20+IF(C71&lt;&gt;Lists!$S$8,-2,0)+IF(OR(E71=Lists!$AB$3,F71=Lists!$AB$3),-1,0)+IF(R71=Lists!$W$4,1,0)))</f>
        <v>1</v>
      </c>
      <c r="Y71" s="58"/>
    </row>
    <row r="72" spans="2:25">
      <c r="B72" s="9"/>
      <c r="C72" s="10"/>
      <c r="D72" s="9"/>
      <c r="E72" s="10"/>
      <c r="F72" s="11" t="str">
        <f>IFERROR(INDEX(Lists!$T$4:$T$100, MATCH($C72, Lists!$S$4:$S$100, 0)), "")</f>
        <v/>
      </c>
      <c r="G72" s="9"/>
      <c r="H72" s="10"/>
      <c r="I72" s="16" t="str">
        <f>IF(ISBLANK($H72), "", INDEX(Lists!$Q$4:$Q$100, MATCH($H72, Lists!$P$4:$P$100, 0)))</f>
        <v/>
      </c>
      <c r="J72" s="9"/>
      <c r="K72" s="19"/>
      <c r="L72" s="9"/>
      <c r="M72" s="20"/>
      <c r="N72" s="20"/>
      <c r="O72" s="37" t="str">
        <f>IFERROR(INDEX(Lists!$U$4:$U$100, MATCH($C72, Lists!$S$4:$S$100, 0)), "")</f>
        <v/>
      </c>
      <c r="P72" s="19"/>
      <c r="Q72" s="19"/>
      <c r="R72" s="10"/>
      <c r="S72" s="40"/>
      <c r="T72" s="16" t="str">
        <f>IF(OR($E72=Lists!$AB$3, $F72=Lists!$AB$3), 1, IF(OR($R72= Lists!$W$4, ISBLANK($R72)), "", INDEX(Lists!$X$3:$X$96, MATCH($R72, Lists!$W$3:$W$96, 0))))</f>
        <v/>
      </c>
      <c r="U72" s="19"/>
      <c r="V72" s="19"/>
      <c r="W72" s="56" t="str">
        <f>IF(ISBLANK($B72), "", IF($E72= Lists!$AB$4, I72*K72*Q72*S72/1036000, IF($F72=Lists!$AB$4, I72*K72*Q72*T72/1036000, I72*K72*P72*T72)))</f>
        <v/>
      </c>
      <c r="X72" s="49" t="b">
        <f>OR(COUNTBLANK(B72:W72)=22,COUNTA(B72:W72)=(20+IF(C72&lt;&gt;Lists!$S$8,-2,0)+IF(OR(E72=Lists!$AB$3,F72=Lists!$AB$3),-1,0)+IF(R72=Lists!$W$4,1,0)))</f>
        <v>1</v>
      </c>
      <c r="Y72" s="58"/>
    </row>
    <row r="73" spans="2:25">
      <c r="B73" s="9"/>
      <c r="C73" s="10"/>
      <c r="D73" s="9"/>
      <c r="E73" s="10"/>
      <c r="F73" s="11" t="str">
        <f>IFERROR(INDEX(Lists!$T$4:$T$100, MATCH($C73, Lists!$S$4:$S$100, 0)), "")</f>
        <v/>
      </c>
      <c r="G73" s="9"/>
      <c r="H73" s="10"/>
      <c r="I73" s="16" t="str">
        <f>IF(ISBLANK($H73), "", INDEX(Lists!$Q$4:$Q$100, MATCH($H73, Lists!$P$4:$P$100, 0)))</f>
        <v/>
      </c>
      <c r="J73" s="9"/>
      <c r="K73" s="19"/>
      <c r="L73" s="9"/>
      <c r="M73" s="20"/>
      <c r="N73" s="20"/>
      <c r="O73" s="37" t="str">
        <f>IFERROR(INDEX(Lists!$U$4:$U$100, MATCH($C73, Lists!$S$4:$S$100, 0)), "")</f>
        <v/>
      </c>
      <c r="P73" s="19"/>
      <c r="Q73" s="19"/>
      <c r="R73" s="10"/>
      <c r="S73" s="40"/>
      <c r="T73" s="16" t="str">
        <f>IF(OR($E73=Lists!$AB$3, $F73=Lists!$AB$3), 1, IF(OR($R73= Lists!$W$4, ISBLANK($R73)), "", INDEX(Lists!$X$3:$X$96, MATCH($R73, Lists!$W$3:$W$96, 0))))</f>
        <v/>
      </c>
      <c r="U73" s="19"/>
      <c r="V73" s="19"/>
      <c r="W73" s="56" t="str">
        <f>IF(ISBLANK($B73), "", IF($E73= Lists!$AB$4, I73*K73*Q73*S73/1036000, IF($F73=Lists!$AB$4, I73*K73*Q73*T73/1036000, I73*K73*P73*T73)))</f>
        <v/>
      </c>
      <c r="X73" s="49" t="b">
        <f>OR(COUNTBLANK(B73:W73)=22,COUNTA(B73:W73)=(20+IF(C73&lt;&gt;Lists!$S$8,-2,0)+IF(OR(E73=Lists!$AB$3,F73=Lists!$AB$3),-1,0)+IF(R73=Lists!$W$4,1,0)))</f>
        <v>1</v>
      </c>
      <c r="Y73" s="58"/>
    </row>
    <row r="74" spans="2:25">
      <c r="B74" s="9"/>
      <c r="C74" s="10"/>
      <c r="D74" s="9"/>
      <c r="E74" s="10"/>
      <c r="F74" s="11" t="str">
        <f>IFERROR(INDEX(Lists!$T$4:$T$100, MATCH($C74, Lists!$S$4:$S$100, 0)), "")</f>
        <v/>
      </c>
      <c r="G74" s="9"/>
      <c r="H74" s="10"/>
      <c r="I74" s="16" t="str">
        <f>IF(ISBLANK($H74), "", INDEX(Lists!$Q$4:$Q$100, MATCH($H74, Lists!$P$4:$P$100, 0)))</f>
        <v/>
      </c>
      <c r="J74" s="9"/>
      <c r="K74" s="19"/>
      <c r="L74" s="9"/>
      <c r="M74" s="20"/>
      <c r="N74" s="20"/>
      <c r="O74" s="37" t="str">
        <f>IFERROR(INDEX(Lists!$U$4:$U$100, MATCH($C74, Lists!$S$4:$S$100, 0)), "")</f>
        <v/>
      </c>
      <c r="P74" s="19"/>
      <c r="Q74" s="19"/>
      <c r="R74" s="10"/>
      <c r="S74" s="40"/>
      <c r="T74" s="16" t="str">
        <f>IF(OR($E74=Lists!$AB$3, $F74=Lists!$AB$3), 1, IF(OR($R74= Lists!$W$4, ISBLANK($R74)), "", INDEX(Lists!$X$3:$X$96, MATCH($R74, Lists!$W$3:$W$96, 0))))</f>
        <v/>
      </c>
      <c r="U74" s="19"/>
      <c r="V74" s="19"/>
      <c r="W74" s="56" t="str">
        <f>IF(ISBLANK($B74), "", IF($E74= Lists!$AB$4, I74*K74*Q74*S74/1036000, IF($F74=Lists!$AB$4, I74*K74*Q74*T74/1036000, I74*K74*P74*T74)))</f>
        <v/>
      </c>
      <c r="X74" s="49" t="b">
        <f>OR(COUNTBLANK(B74:W74)=22,COUNTA(B74:W74)=(20+IF(C74&lt;&gt;Lists!$S$8,-2,0)+IF(OR(E74=Lists!$AB$3,F74=Lists!$AB$3),-1,0)+IF(R74=Lists!$W$4,1,0)))</f>
        <v>1</v>
      </c>
      <c r="Y74" s="58"/>
    </row>
    <row r="75" spans="2:25">
      <c r="B75" s="9"/>
      <c r="C75" s="10"/>
      <c r="D75" s="9"/>
      <c r="E75" s="10"/>
      <c r="F75" s="11" t="str">
        <f>IFERROR(INDEX(Lists!$T$4:$T$100, MATCH($C75, Lists!$S$4:$S$100, 0)), "")</f>
        <v/>
      </c>
      <c r="G75" s="9"/>
      <c r="H75" s="10"/>
      <c r="I75" s="16" t="str">
        <f>IF(ISBLANK($H75), "", INDEX(Lists!$Q$4:$Q$100, MATCH($H75, Lists!$P$4:$P$100, 0)))</f>
        <v/>
      </c>
      <c r="J75" s="9"/>
      <c r="K75" s="19"/>
      <c r="L75" s="9"/>
      <c r="M75" s="20"/>
      <c r="N75" s="20"/>
      <c r="O75" s="37" t="str">
        <f>IFERROR(INDEX(Lists!$U$4:$U$100, MATCH($C75, Lists!$S$4:$S$100, 0)), "")</f>
        <v/>
      </c>
      <c r="P75" s="19"/>
      <c r="Q75" s="19"/>
      <c r="R75" s="10"/>
      <c r="S75" s="40"/>
      <c r="T75" s="16" t="str">
        <f>IF(OR($E75=Lists!$AB$3, $F75=Lists!$AB$3), 1, IF(OR($R75= Lists!$W$4, ISBLANK($R75)), "", INDEX(Lists!$X$3:$X$96, MATCH($R75, Lists!$W$3:$W$96, 0))))</f>
        <v/>
      </c>
      <c r="U75" s="19"/>
      <c r="V75" s="19"/>
      <c r="W75" s="56" t="str">
        <f>IF(ISBLANK($B75), "", IF($E75= Lists!$AB$4, I75*K75*Q75*S75/1036000, IF($F75=Lists!$AB$4, I75*K75*Q75*T75/1036000, I75*K75*P75*T75)))</f>
        <v/>
      </c>
      <c r="X75" s="49" t="b">
        <f>OR(COUNTBLANK(B75:W75)=22,COUNTA(B75:W75)=(20+IF(C75&lt;&gt;Lists!$S$8,-2,0)+IF(OR(E75=Lists!$AB$3,F75=Lists!$AB$3),-1,0)+IF(R75=Lists!$W$4,1,0)))</f>
        <v>1</v>
      </c>
      <c r="Y75" s="58"/>
    </row>
    <row r="76" spans="2:25">
      <c r="B76" s="9"/>
      <c r="C76" s="10"/>
      <c r="D76" s="9"/>
      <c r="E76" s="10"/>
      <c r="F76" s="11" t="str">
        <f>IFERROR(INDEX(Lists!$T$4:$T$100, MATCH($C76, Lists!$S$4:$S$100, 0)), "")</f>
        <v/>
      </c>
      <c r="G76" s="9"/>
      <c r="H76" s="10"/>
      <c r="I76" s="16" t="str">
        <f>IF(ISBLANK($H76), "", INDEX(Lists!$Q$4:$Q$100, MATCH($H76, Lists!$P$4:$P$100, 0)))</f>
        <v/>
      </c>
      <c r="J76" s="9"/>
      <c r="K76" s="19"/>
      <c r="L76" s="9"/>
      <c r="M76" s="20"/>
      <c r="N76" s="20"/>
      <c r="O76" s="37" t="str">
        <f>IFERROR(INDEX(Lists!$U$4:$U$100, MATCH($C76, Lists!$S$4:$S$100, 0)), "")</f>
        <v/>
      </c>
      <c r="P76" s="19"/>
      <c r="Q76" s="19"/>
      <c r="R76" s="10"/>
      <c r="S76" s="40"/>
      <c r="T76" s="16" t="str">
        <f>IF(OR($E76=Lists!$AB$3, $F76=Lists!$AB$3), 1, IF(OR($R76= Lists!$W$4, ISBLANK($R76)), "", INDEX(Lists!$X$3:$X$96, MATCH($R76, Lists!$W$3:$W$96, 0))))</f>
        <v/>
      </c>
      <c r="U76" s="19"/>
      <c r="V76" s="19"/>
      <c r="W76" s="56" t="str">
        <f>IF(ISBLANK($B76), "", IF($E76= Lists!$AB$4, I76*K76*Q76*S76/1036000, IF($F76=Lists!$AB$4, I76*K76*Q76*T76/1036000, I76*K76*P76*T76)))</f>
        <v/>
      </c>
      <c r="X76" s="49" t="b">
        <f>OR(COUNTBLANK(B76:W76)=22,COUNTA(B76:W76)=(20+IF(C76&lt;&gt;Lists!$S$8,-2,0)+IF(OR(E76=Lists!$AB$3,F76=Lists!$AB$3),-1,0)+IF(R76=Lists!$W$4,1,0)))</f>
        <v>1</v>
      </c>
      <c r="Y76" s="58"/>
    </row>
    <row r="77" spans="2:25">
      <c r="B77" s="9"/>
      <c r="C77" s="10"/>
      <c r="D77" s="9"/>
      <c r="E77" s="10"/>
      <c r="F77" s="11" t="str">
        <f>IFERROR(INDEX(Lists!$T$4:$T$100, MATCH($C77, Lists!$S$4:$S$100, 0)), "")</f>
        <v/>
      </c>
      <c r="G77" s="9"/>
      <c r="H77" s="10"/>
      <c r="I77" s="16" t="str">
        <f>IF(ISBLANK($H77), "", INDEX(Lists!$Q$4:$Q$100, MATCH($H77, Lists!$P$4:$P$100, 0)))</f>
        <v/>
      </c>
      <c r="J77" s="9"/>
      <c r="K77" s="19"/>
      <c r="L77" s="9"/>
      <c r="M77" s="20"/>
      <c r="N77" s="20"/>
      <c r="O77" s="37" t="str">
        <f>IFERROR(INDEX(Lists!$U$4:$U$100, MATCH($C77, Lists!$S$4:$S$100, 0)), "")</f>
        <v/>
      </c>
      <c r="P77" s="19"/>
      <c r="Q77" s="19"/>
      <c r="R77" s="10"/>
      <c r="S77" s="40"/>
      <c r="T77" s="16" t="str">
        <f>IF(OR($E77=Lists!$AB$3, $F77=Lists!$AB$3), 1, IF(OR($R77= Lists!$W$4, ISBLANK($R77)), "", INDEX(Lists!$X$3:$X$96, MATCH($R77, Lists!$W$3:$W$96, 0))))</f>
        <v/>
      </c>
      <c r="U77" s="19"/>
      <c r="V77" s="19"/>
      <c r="W77" s="56" t="str">
        <f>IF(ISBLANK($B77), "", IF($E77= Lists!$AB$4, I77*K77*Q77*S77/1036000, IF($F77=Lists!$AB$4, I77*K77*Q77*T77/1036000, I77*K77*P77*T77)))</f>
        <v/>
      </c>
      <c r="X77" s="49" t="b">
        <f>OR(COUNTBLANK(B77:W77)=22,COUNTA(B77:W77)=(20+IF(C77&lt;&gt;Lists!$S$8,-2,0)+IF(OR(E77=Lists!$AB$3,F77=Lists!$AB$3),-1,0)+IF(R77=Lists!$W$4,1,0)))</f>
        <v>1</v>
      </c>
      <c r="Y77" s="58"/>
    </row>
    <row r="78" spans="2:25">
      <c r="B78" s="9"/>
      <c r="C78" s="10"/>
      <c r="D78" s="9"/>
      <c r="E78" s="10"/>
      <c r="F78" s="11" t="str">
        <f>IFERROR(INDEX(Lists!$T$4:$T$100, MATCH($C78, Lists!$S$4:$S$100, 0)), "")</f>
        <v/>
      </c>
      <c r="G78" s="9"/>
      <c r="H78" s="10"/>
      <c r="I78" s="16" t="str">
        <f>IF(ISBLANK($H78), "", INDEX(Lists!$Q$4:$Q$100, MATCH($H78, Lists!$P$4:$P$100, 0)))</f>
        <v/>
      </c>
      <c r="J78" s="9"/>
      <c r="K78" s="19"/>
      <c r="L78" s="9"/>
      <c r="M78" s="20"/>
      <c r="N78" s="20"/>
      <c r="O78" s="37" t="str">
        <f>IFERROR(INDEX(Lists!$U$4:$U$100, MATCH($C78, Lists!$S$4:$S$100, 0)), "")</f>
        <v/>
      </c>
      <c r="P78" s="19"/>
      <c r="Q78" s="19"/>
      <c r="R78" s="10"/>
      <c r="S78" s="40"/>
      <c r="T78" s="16" t="str">
        <f>IF(OR($E78=Lists!$AB$3, $F78=Lists!$AB$3), 1, IF(OR($R78= Lists!$W$4, ISBLANK($R78)), "", INDEX(Lists!$X$3:$X$96, MATCH($R78, Lists!$W$3:$W$96, 0))))</f>
        <v/>
      </c>
      <c r="U78" s="19"/>
      <c r="V78" s="19"/>
      <c r="W78" s="56" t="str">
        <f>IF(ISBLANK($B78), "", IF($E78= Lists!$AB$4, I78*K78*Q78*S78/1036000, IF($F78=Lists!$AB$4, I78*K78*Q78*T78/1036000, I78*K78*P78*T78)))</f>
        <v/>
      </c>
      <c r="X78" s="49" t="b">
        <f>OR(COUNTBLANK(B78:W78)=22,COUNTA(B78:W78)=(20+IF(C78&lt;&gt;Lists!$S$8,-2,0)+IF(OR(E78=Lists!$AB$3,F78=Lists!$AB$3),-1,0)+IF(R78=Lists!$W$4,1,0)))</f>
        <v>1</v>
      </c>
      <c r="Y78" s="58"/>
    </row>
    <row r="79" spans="2:25">
      <c r="B79" s="9"/>
      <c r="C79" s="10"/>
      <c r="D79" s="9"/>
      <c r="E79" s="10"/>
      <c r="F79" s="11" t="str">
        <f>IFERROR(INDEX(Lists!$T$4:$T$100, MATCH($C79, Lists!$S$4:$S$100, 0)), "")</f>
        <v/>
      </c>
      <c r="G79" s="9"/>
      <c r="H79" s="10"/>
      <c r="I79" s="16" t="str">
        <f>IF(ISBLANK($H79), "", INDEX(Lists!$Q$4:$Q$100, MATCH($H79, Lists!$P$4:$P$100, 0)))</f>
        <v/>
      </c>
      <c r="J79" s="9"/>
      <c r="K79" s="19"/>
      <c r="L79" s="9"/>
      <c r="M79" s="20"/>
      <c r="N79" s="20"/>
      <c r="O79" s="37" t="str">
        <f>IFERROR(INDEX(Lists!$U$4:$U$100, MATCH($C79, Lists!$S$4:$S$100, 0)), "")</f>
        <v/>
      </c>
      <c r="P79" s="19"/>
      <c r="Q79" s="19"/>
      <c r="R79" s="10"/>
      <c r="S79" s="40"/>
      <c r="T79" s="16" t="str">
        <f>IF(OR($E79=Lists!$AB$3, $F79=Lists!$AB$3), 1, IF(OR($R79= Lists!$W$4, ISBLANK($R79)), "", INDEX(Lists!$X$3:$X$96, MATCH($R79, Lists!$W$3:$W$96, 0))))</f>
        <v/>
      </c>
      <c r="U79" s="19"/>
      <c r="V79" s="19"/>
      <c r="W79" s="56" t="str">
        <f>IF(ISBLANK($B79), "", IF($E79= Lists!$AB$4, I79*K79*Q79*S79/1036000, IF($F79=Lists!$AB$4, I79*K79*Q79*T79/1036000, I79*K79*P79*T79)))</f>
        <v/>
      </c>
      <c r="X79" s="49" t="b">
        <f>OR(COUNTBLANK(B79:W79)=22,COUNTA(B79:W79)=(20+IF(C79&lt;&gt;Lists!$S$8,-2,0)+IF(OR(E79=Lists!$AB$3,F79=Lists!$AB$3),-1,0)+IF(R79=Lists!$W$4,1,0)))</f>
        <v>1</v>
      </c>
      <c r="Y79" s="58"/>
    </row>
    <row r="80" spans="2:25">
      <c r="B80" s="9"/>
      <c r="C80" s="10"/>
      <c r="D80" s="9"/>
      <c r="E80" s="10"/>
      <c r="F80" s="11" t="str">
        <f>IFERROR(INDEX(Lists!$T$4:$T$100, MATCH($C80, Lists!$S$4:$S$100, 0)), "")</f>
        <v/>
      </c>
      <c r="G80" s="9"/>
      <c r="H80" s="10"/>
      <c r="I80" s="16" t="str">
        <f>IF(ISBLANK($H80), "", INDEX(Lists!$Q$4:$Q$100, MATCH($H80, Lists!$P$4:$P$100, 0)))</f>
        <v/>
      </c>
      <c r="J80" s="9"/>
      <c r="K80" s="19"/>
      <c r="L80" s="9"/>
      <c r="M80" s="20"/>
      <c r="N80" s="20"/>
      <c r="O80" s="37" t="str">
        <f>IFERROR(INDEX(Lists!$U$4:$U$100, MATCH($C80, Lists!$S$4:$S$100, 0)), "")</f>
        <v/>
      </c>
      <c r="P80" s="19"/>
      <c r="Q80" s="19"/>
      <c r="R80" s="10"/>
      <c r="S80" s="40"/>
      <c r="T80" s="16" t="str">
        <f>IF(OR($E80=Lists!$AB$3, $F80=Lists!$AB$3), 1, IF(OR($R80= Lists!$W$4, ISBLANK($R80)), "", INDEX(Lists!$X$3:$X$96, MATCH($R80, Lists!$W$3:$W$96, 0))))</f>
        <v/>
      </c>
      <c r="U80" s="19"/>
      <c r="V80" s="19"/>
      <c r="W80" s="56" t="str">
        <f>IF(ISBLANK($B80), "", IF($E80= Lists!$AB$4, I80*K80*Q80*S80/1036000, IF($F80=Lists!$AB$4, I80*K80*Q80*T80/1036000, I80*K80*P80*T80)))</f>
        <v/>
      </c>
      <c r="X80" s="49" t="b">
        <f>OR(COUNTBLANK(B80:W80)=22,COUNTA(B80:W80)=(20+IF(C80&lt;&gt;Lists!$S$8,-2,0)+IF(OR(E80=Lists!$AB$3,F80=Lists!$AB$3),-1,0)+IF(R80=Lists!$W$4,1,0)))</f>
        <v>1</v>
      </c>
      <c r="Y80" s="58"/>
    </row>
    <row r="81" spans="2:25">
      <c r="B81" s="9"/>
      <c r="C81" s="10"/>
      <c r="D81" s="9"/>
      <c r="E81" s="10"/>
      <c r="F81" s="11" t="str">
        <f>IFERROR(INDEX(Lists!$T$4:$T$100, MATCH($C81, Lists!$S$4:$S$100, 0)), "")</f>
        <v/>
      </c>
      <c r="G81" s="9"/>
      <c r="H81" s="10"/>
      <c r="I81" s="16" t="str">
        <f>IF(ISBLANK($H81), "", INDEX(Lists!$Q$4:$Q$100, MATCH($H81, Lists!$P$4:$P$100, 0)))</f>
        <v/>
      </c>
      <c r="J81" s="9"/>
      <c r="K81" s="19"/>
      <c r="L81" s="9"/>
      <c r="M81" s="20"/>
      <c r="N81" s="20"/>
      <c r="O81" s="37" t="str">
        <f>IFERROR(INDEX(Lists!$U$4:$U$100, MATCH($C81, Lists!$S$4:$S$100, 0)), "")</f>
        <v/>
      </c>
      <c r="P81" s="19"/>
      <c r="Q81" s="19"/>
      <c r="R81" s="10"/>
      <c r="S81" s="40"/>
      <c r="T81" s="16" t="str">
        <f>IF(OR($E81=Lists!$AB$3, $F81=Lists!$AB$3), 1, IF(OR($R81= Lists!$W$4, ISBLANK($R81)), "", INDEX(Lists!$X$3:$X$96, MATCH($R81, Lists!$W$3:$W$96, 0))))</f>
        <v/>
      </c>
      <c r="U81" s="19"/>
      <c r="V81" s="19"/>
      <c r="W81" s="56" t="str">
        <f>IF(ISBLANK($B81), "", IF($E81= Lists!$AB$4, I81*K81*Q81*S81/1036000, IF($F81=Lists!$AB$4, I81*K81*Q81*T81/1036000, I81*K81*P81*T81)))</f>
        <v/>
      </c>
      <c r="X81" s="49" t="b">
        <f>OR(COUNTBLANK(B81:W81)=22,COUNTA(B81:W81)=(20+IF(C81&lt;&gt;Lists!$S$8,-2,0)+IF(OR(E81=Lists!$AB$3,F81=Lists!$AB$3),-1,0)+IF(R81=Lists!$W$4,1,0)))</f>
        <v>1</v>
      </c>
      <c r="Y81" s="58"/>
    </row>
    <row r="82" spans="2:25">
      <c r="B82" s="9"/>
      <c r="C82" s="10"/>
      <c r="D82" s="9"/>
      <c r="E82" s="10"/>
      <c r="F82" s="11" t="str">
        <f>IFERROR(INDEX(Lists!$T$4:$T$100, MATCH($C82, Lists!$S$4:$S$100, 0)), "")</f>
        <v/>
      </c>
      <c r="G82" s="9"/>
      <c r="H82" s="10"/>
      <c r="I82" s="16" t="str">
        <f>IF(ISBLANK($H82), "", INDEX(Lists!$Q$4:$Q$100, MATCH($H82, Lists!$P$4:$P$100, 0)))</f>
        <v/>
      </c>
      <c r="J82" s="9"/>
      <c r="K82" s="19"/>
      <c r="L82" s="9"/>
      <c r="M82" s="20"/>
      <c r="N82" s="20"/>
      <c r="O82" s="37" t="str">
        <f>IFERROR(INDEX(Lists!$U$4:$U$100, MATCH($C82, Lists!$S$4:$S$100, 0)), "")</f>
        <v/>
      </c>
      <c r="P82" s="19"/>
      <c r="Q82" s="19"/>
      <c r="R82" s="10"/>
      <c r="S82" s="40"/>
      <c r="T82" s="16" t="str">
        <f>IF(OR($E82=Lists!$AB$3, $F82=Lists!$AB$3), 1, IF(OR($R82= Lists!$W$4, ISBLANK($R82)), "", INDEX(Lists!$X$3:$X$96, MATCH($R82, Lists!$W$3:$W$96, 0))))</f>
        <v/>
      </c>
      <c r="U82" s="19"/>
      <c r="V82" s="19"/>
      <c r="W82" s="56" t="str">
        <f>IF(ISBLANK($B82), "", IF($E82= Lists!$AB$4, I82*K82*Q82*S82/1036000, IF($F82=Lists!$AB$4, I82*K82*Q82*T82/1036000, I82*K82*P82*T82)))</f>
        <v/>
      </c>
      <c r="X82" s="49" t="b">
        <f>OR(COUNTBLANK(B82:W82)=22,COUNTA(B82:W82)=(20+IF(C82&lt;&gt;Lists!$S$8,-2,0)+IF(OR(E82=Lists!$AB$3,F82=Lists!$AB$3),-1,0)+IF(R82=Lists!$W$4,1,0)))</f>
        <v>1</v>
      </c>
      <c r="Y82" s="58"/>
    </row>
    <row r="83" spans="2:25">
      <c r="B83" s="9"/>
      <c r="C83" s="10"/>
      <c r="D83" s="9"/>
      <c r="E83" s="10"/>
      <c r="F83" s="11" t="str">
        <f>IFERROR(INDEX(Lists!$T$4:$T$100, MATCH($C83, Lists!$S$4:$S$100, 0)), "")</f>
        <v/>
      </c>
      <c r="G83" s="9"/>
      <c r="H83" s="10"/>
      <c r="I83" s="16" t="str">
        <f>IF(ISBLANK($H83), "", INDEX(Lists!$Q$4:$Q$100, MATCH($H83, Lists!$P$4:$P$100, 0)))</f>
        <v/>
      </c>
      <c r="J83" s="9"/>
      <c r="K83" s="19"/>
      <c r="L83" s="9"/>
      <c r="M83" s="20"/>
      <c r="N83" s="20"/>
      <c r="O83" s="37" t="str">
        <f>IFERROR(INDEX(Lists!$U$4:$U$100, MATCH($C83, Lists!$S$4:$S$100, 0)), "")</f>
        <v/>
      </c>
      <c r="P83" s="19"/>
      <c r="Q83" s="19"/>
      <c r="R83" s="10"/>
      <c r="S83" s="40"/>
      <c r="T83" s="16" t="str">
        <f>IF(OR($E83=Lists!$AB$3, $F83=Lists!$AB$3), 1, IF(OR($R83= Lists!$W$4, ISBLANK($R83)), "", INDEX(Lists!$X$3:$X$96, MATCH($R83, Lists!$W$3:$W$96, 0))))</f>
        <v/>
      </c>
      <c r="U83" s="19"/>
      <c r="V83" s="19"/>
      <c r="W83" s="56" t="str">
        <f>IF(ISBLANK($B83), "", IF($E83= Lists!$AB$4, I83*K83*Q83*S83/1036000, IF($F83=Lists!$AB$4, I83*K83*Q83*T83/1036000, I83*K83*P83*T83)))</f>
        <v/>
      </c>
      <c r="X83" s="49" t="b">
        <f>OR(COUNTBLANK(B83:W83)=22,COUNTA(B83:W83)=(20+IF(C83&lt;&gt;Lists!$S$8,-2,0)+IF(OR(E83=Lists!$AB$3,F83=Lists!$AB$3),-1,0)+IF(R83=Lists!$W$4,1,0)))</f>
        <v>1</v>
      </c>
      <c r="Y83" s="58"/>
    </row>
    <row r="84" spans="2:25">
      <c r="B84" s="9"/>
      <c r="C84" s="10"/>
      <c r="D84" s="9"/>
      <c r="E84" s="10"/>
      <c r="F84" s="11" t="str">
        <f>IFERROR(INDEX(Lists!$T$4:$T$100, MATCH($C84, Lists!$S$4:$S$100, 0)), "")</f>
        <v/>
      </c>
      <c r="G84" s="9"/>
      <c r="H84" s="10"/>
      <c r="I84" s="16" t="str">
        <f>IF(ISBLANK($H84), "", INDEX(Lists!$Q$4:$Q$100, MATCH($H84, Lists!$P$4:$P$100, 0)))</f>
        <v/>
      </c>
      <c r="J84" s="9"/>
      <c r="K84" s="19"/>
      <c r="L84" s="9"/>
      <c r="M84" s="20"/>
      <c r="N84" s="20"/>
      <c r="O84" s="37" t="str">
        <f>IFERROR(INDEX(Lists!$U$4:$U$100, MATCH($C84, Lists!$S$4:$S$100, 0)), "")</f>
        <v/>
      </c>
      <c r="P84" s="19"/>
      <c r="Q84" s="19"/>
      <c r="R84" s="10"/>
      <c r="S84" s="40"/>
      <c r="T84" s="16" t="str">
        <f>IF(OR($E84=Lists!$AB$3, $F84=Lists!$AB$3), 1, IF(OR($R84= Lists!$W$4, ISBLANK($R84)), "", INDEX(Lists!$X$3:$X$96, MATCH($R84, Lists!$W$3:$W$96, 0))))</f>
        <v/>
      </c>
      <c r="U84" s="19"/>
      <c r="V84" s="19"/>
      <c r="W84" s="56" t="str">
        <f>IF(ISBLANK($B84), "", IF($E84= Lists!$AB$4, I84*K84*Q84*S84/1036000, IF($F84=Lists!$AB$4, I84*K84*Q84*T84/1036000, I84*K84*P84*T84)))</f>
        <v/>
      </c>
      <c r="X84" s="49" t="b">
        <f>OR(COUNTBLANK(B84:W84)=22,COUNTA(B84:W84)=(20+IF(C84&lt;&gt;Lists!$S$8,-2,0)+IF(OR(E84=Lists!$AB$3,F84=Lists!$AB$3),-1,0)+IF(R84=Lists!$W$4,1,0)))</f>
        <v>1</v>
      </c>
      <c r="Y84" s="58"/>
    </row>
    <row r="85" spans="2:25">
      <c r="B85" s="9"/>
      <c r="C85" s="10"/>
      <c r="D85" s="9"/>
      <c r="E85" s="10"/>
      <c r="F85" s="11" t="str">
        <f>IFERROR(INDEX(Lists!$T$4:$T$100, MATCH($C85, Lists!$S$4:$S$100, 0)), "")</f>
        <v/>
      </c>
      <c r="G85" s="9"/>
      <c r="H85" s="10"/>
      <c r="I85" s="16" t="str">
        <f>IF(ISBLANK($H85), "", INDEX(Lists!$Q$4:$Q$100, MATCH($H85, Lists!$P$4:$P$100, 0)))</f>
        <v/>
      </c>
      <c r="J85" s="9"/>
      <c r="K85" s="19"/>
      <c r="L85" s="9"/>
      <c r="M85" s="20"/>
      <c r="N85" s="20"/>
      <c r="O85" s="37" t="str">
        <f>IFERROR(INDEX(Lists!$U$4:$U$100, MATCH($C85, Lists!$S$4:$S$100, 0)), "")</f>
        <v/>
      </c>
      <c r="P85" s="19"/>
      <c r="Q85" s="19"/>
      <c r="R85" s="10"/>
      <c r="S85" s="40"/>
      <c r="T85" s="16" t="str">
        <f>IF(OR($E85=Lists!$AB$3, $F85=Lists!$AB$3), 1, IF(OR($R85= Lists!$W$4, ISBLANK($R85)), "", INDEX(Lists!$X$3:$X$96, MATCH($R85, Lists!$W$3:$W$96, 0))))</f>
        <v/>
      </c>
      <c r="U85" s="19"/>
      <c r="V85" s="19"/>
      <c r="W85" s="56" t="str">
        <f>IF(ISBLANK($B85), "", IF($E85= Lists!$AB$4, I85*K85*Q85*S85/1036000, IF($F85=Lists!$AB$4, I85*K85*Q85*T85/1036000, I85*K85*P85*T85)))</f>
        <v/>
      </c>
      <c r="X85" s="49" t="b">
        <f>OR(COUNTBLANK(B85:W85)=22,COUNTA(B85:W85)=(20+IF(C85&lt;&gt;Lists!$S$8,-2,0)+IF(OR(E85=Lists!$AB$3,F85=Lists!$AB$3),-1,0)+IF(R85=Lists!$W$4,1,0)))</f>
        <v>1</v>
      </c>
      <c r="Y85" s="58"/>
    </row>
    <row r="86" spans="2:25">
      <c r="B86" s="9"/>
      <c r="C86" s="10"/>
      <c r="D86" s="9"/>
      <c r="E86" s="10"/>
      <c r="F86" s="11" t="str">
        <f>IFERROR(INDEX(Lists!$T$4:$T$100, MATCH($C86, Lists!$S$4:$S$100, 0)), "")</f>
        <v/>
      </c>
      <c r="G86" s="9"/>
      <c r="H86" s="10"/>
      <c r="I86" s="16" t="str">
        <f>IF(ISBLANK($H86), "", INDEX(Lists!$Q$4:$Q$100, MATCH($H86, Lists!$P$4:$P$100, 0)))</f>
        <v/>
      </c>
      <c r="J86" s="9"/>
      <c r="K86" s="19"/>
      <c r="L86" s="9"/>
      <c r="M86" s="20"/>
      <c r="N86" s="20"/>
      <c r="O86" s="37" t="str">
        <f>IFERROR(INDEX(Lists!$U$4:$U$100, MATCH($C86, Lists!$S$4:$S$100, 0)), "")</f>
        <v/>
      </c>
      <c r="P86" s="19"/>
      <c r="Q86" s="19"/>
      <c r="R86" s="10"/>
      <c r="S86" s="40"/>
      <c r="T86" s="16" t="str">
        <f>IF(OR($E86=Lists!$AB$3, $F86=Lists!$AB$3), 1, IF(OR($R86= Lists!$W$4, ISBLANK($R86)), "", INDEX(Lists!$X$3:$X$96, MATCH($R86, Lists!$W$3:$W$96, 0))))</f>
        <v/>
      </c>
      <c r="U86" s="19"/>
      <c r="V86" s="19"/>
      <c r="W86" s="56" t="str">
        <f>IF(ISBLANK($B86), "", IF($E86= Lists!$AB$4, I86*K86*Q86*S86/1036000, IF($F86=Lists!$AB$4, I86*K86*Q86*T86/1036000, I86*K86*P86*T86)))</f>
        <v/>
      </c>
      <c r="X86" s="49" t="b">
        <f>OR(COUNTBLANK(B86:W86)=22,COUNTA(B86:W86)=(20+IF(C86&lt;&gt;Lists!$S$8,-2,0)+IF(OR(E86=Lists!$AB$3,F86=Lists!$AB$3),-1,0)+IF(R86=Lists!$W$4,1,0)))</f>
        <v>1</v>
      </c>
      <c r="Y86" s="58"/>
    </row>
    <row r="87" spans="2:25">
      <c r="B87" s="9"/>
      <c r="C87" s="10"/>
      <c r="D87" s="9"/>
      <c r="E87" s="10"/>
      <c r="F87" s="11" t="str">
        <f>IFERROR(INDEX(Lists!$T$4:$T$100, MATCH($C87, Lists!$S$4:$S$100, 0)), "")</f>
        <v/>
      </c>
      <c r="G87" s="9"/>
      <c r="H87" s="10"/>
      <c r="I87" s="16" t="str">
        <f>IF(ISBLANK($H87), "", INDEX(Lists!$Q$4:$Q$100, MATCH($H87, Lists!$P$4:$P$100, 0)))</f>
        <v/>
      </c>
      <c r="J87" s="9"/>
      <c r="K87" s="19"/>
      <c r="L87" s="9"/>
      <c r="M87" s="20"/>
      <c r="N87" s="20"/>
      <c r="O87" s="37" t="str">
        <f>IFERROR(INDEX(Lists!$U$4:$U$100, MATCH($C87, Lists!$S$4:$S$100, 0)), "")</f>
        <v/>
      </c>
      <c r="P87" s="19"/>
      <c r="Q87" s="19"/>
      <c r="R87" s="10"/>
      <c r="S87" s="40"/>
      <c r="T87" s="16" t="str">
        <f>IF(OR($E87=Lists!$AB$3, $F87=Lists!$AB$3), 1, IF(OR($R87= Lists!$W$4, ISBLANK($R87)), "", INDEX(Lists!$X$3:$X$96, MATCH($R87, Lists!$W$3:$W$96, 0))))</f>
        <v/>
      </c>
      <c r="U87" s="19"/>
      <c r="V87" s="19"/>
      <c r="W87" s="56" t="str">
        <f>IF(ISBLANK($B87), "", IF($E87= Lists!$AB$4, I87*K87*Q87*S87/1036000, IF($F87=Lists!$AB$4, I87*K87*Q87*T87/1036000, I87*K87*P87*T87)))</f>
        <v/>
      </c>
      <c r="X87" s="49" t="b">
        <f>OR(COUNTBLANK(B87:W87)=22,COUNTA(B87:W87)=(20+IF(C87&lt;&gt;Lists!$S$8,-2,0)+IF(OR(E87=Lists!$AB$3,F87=Lists!$AB$3),-1,0)+IF(R87=Lists!$W$4,1,0)))</f>
        <v>1</v>
      </c>
      <c r="Y87" s="58"/>
    </row>
    <row r="88" spans="2:25">
      <c r="B88" s="9"/>
      <c r="C88" s="10"/>
      <c r="D88" s="9"/>
      <c r="E88" s="10"/>
      <c r="F88" s="11" t="str">
        <f>IFERROR(INDEX(Lists!$T$4:$T$100, MATCH($C88, Lists!$S$4:$S$100, 0)), "")</f>
        <v/>
      </c>
      <c r="G88" s="9"/>
      <c r="H88" s="10"/>
      <c r="I88" s="16" t="str">
        <f>IF(ISBLANK($H88), "", INDEX(Lists!$Q$4:$Q$100, MATCH($H88, Lists!$P$4:$P$100, 0)))</f>
        <v/>
      </c>
      <c r="J88" s="9"/>
      <c r="K88" s="19"/>
      <c r="L88" s="9"/>
      <c r="M88" s="20"/>
      <c r="N88" s="20"/>
      <c r="O88" s="37" t="str">
        <f>IFERROR(INDEX(Lists!$U$4:$U$100, MATCH($C88, Lists!$S$4:$S$100, 0)), "")</f>
        <v/>
      </c>
      <c r="P88" s="19"/>
      <c r="Q88" s="19"/>
      <c r="R88" s="10"/>
      <c r="S88" s="40"/>
      <c r="T88" s="16" t="str">
        <f>IF(OR($E88=Lists!$AB$3, $F88=Lists!$AB$3), 1, IF(OR($R88= Lists!$W$4, ISBLANK($R88)), "", INDEX(Lists!$X$3:$X$96, MATCH($R88, Lists!$W$3:$W$96, 0))))</f>
        <v/>
      </c>
      <c r="U88" s="19"/>
      <c r="V88" s="19"/>
      <c r="W88" s="56" t="str">
        <f>IF(ISBLANK($B88), "", IF($E88= Lists!$AB$4, I88*K88*Q88*S88/1036000, IF($F88=Lists!$AB$4, I88*K88*Q88*T88/1036000, I88*K88*P88*T88)))</f>
        <v/>
      </c>
      <c r="X88" s="49" t="b">
        <f>OR(COUNTBLANK(B88:W88)=22,COUNTA(B88:W88)=(20+IF(C88&lt;&gt;Lists!$S$8,-2,0)+IF(OR(E88=Lists!$AB$3,F88=Lists!$AB$3),-1,0)+IF(R88=Lists!$W$4,1,0)))</f>
        <v>1</v>
      </c>
      <c r="Y88" s="58"/>
    </row>
    <row r="89" spans="2:25">
      <c r="B89" s="9"/>
      <c r="C89" s="10"/>
      <c r="D89" s="9"/>
      <c r="E89" s="10"/>
      <c r="F89" s="11" t="str">
        <f>IFERROR(INDEX(Lists!$T$4:$T$100, MATCH($C89, Lists!$S$4:$S$100, 0)), "")</f>
        <v/>
      </c>
      <c r="G89" s="9"/>
      <c r="H89" s="10"/>
      <c r="I89" s="16" t="str">
        <f>IF(ISBLANK($H89), "", INDEX(Lists!$Q$4:$Q$100, MATCH($H89, Lists!$P$4:$P$100, 0)))</f>
        <v/>
      </c>
      <c r="J89" s="9"/>
      <c r="K89" s="19"/>
      <c r="L89" s="9"/>
      <c r="M89" s="20"/>
      <c r="N89" s="20"/>
      <c r="O89" s="37" t="str">
        <f>IFERROR(INDEX(Lists!$U$4:$U$100, MATCH($C89, Lists!$S$4:$S$100, 0)), "")</f>
        <v/>
      </c>
      <c r="P89" s="19"/>
      <c r="Q89" s="19"/>
      <c r="R89" s="10"/>
      <c r="S89" s="40"/>
      <c r="T89" s="16" t="str">
        <f>IF(OR($E89=Lists!$AB$3, $F89=Lists!$AB$3), 1, IF(OR($R89= Lists!$W$4, ISBLANK($R89)), "", INDEX(Lists!$X$3:$X$96, MATCH($R89, Lists!$W$3:$W$96, 0))))</f>
        <v/>
      </c>
      <c r="U89" s="19"/>
      <c r="V89" s="19"/>
      <c r="W89" s="56" t="str">
        <f>IF(ISBLANK($B89), "", IF($E89= Lists!$AB$4, I89*K89*Q89*S89/1036000, IF($F89=Lists!$AB$4, I89*K89*Q89*T89/1036000, I89*K89*P89*T89)))</f>
        <v/>
      </c>
      <c r="X89" s="49" t="b">
        <f>OR(COUNTBLANK(B89:W89)=22,COUNTA(B89:W89)=(20+IF(C89&lt;&gt;Lists!$S$8,-2,0)+IF(OR(E89=Lists!$AB$3,F89=Lists!$AB$3),-1,0)+IF(R89=Lists!$W$4,1,0)))</f>
        <v>1</v>
      </c>
      <c r="Y89" s="58"/>
    </row>
    <row r="90" spans="2:25">
      <c r="B90" s="9"/>
      <c r="C90" s="10"/>
      <c r="D90" s="9"/>
      <c r="E90" s="10"/>
      <c r="F90" s="11" t="str">
        <f>IFERROR(INDEX(Lists!$T$4:$T$100, MATCH($C90, Lists!$S$4:$S$100, 0)), "")</f>
        <v/>
      </c>
      <c r="G90" s="9"/>
      <c r="H90" s="10"/>
      <c r="I90" s="16" t="str">
        <f>IF(ISBLANK($H90), "", INDEX(Lists!$Q$4:$Q$100, MATCH($H90, Lists!$P$4:$P$100, 0)))</f>
        <v/>
      </c>
      <c r="J90" s="9"/>
      <c r="K90" s="19"/>
      <c r="L90" s="9"/>
      <c r="M90" s="20"/>
      <c r="N90" s="20"/>
      <c r="O90" s="37" t="str">
        <f>IFERROR(INDEX(Lists!$U$4:$U$100, MATCH($C90, Lists!$S$4:$S$100, 0)), "")</f>
        <v/>
      </c>
      <c r="P90" s="19"/>
      <c r="Q90" s="19"/>
      <c r="R90" s="10"/>
      <c r="S90" s="40"/>
      <c r="T90" s="16" t="str">
        <f>IF(OR($E90=Lists!$AB$3, $F90=Lists!$AB$3), 1, IF(OR($R90= Lists!$W$4, ISBLANK($R90)), "", INDEX(Lists!$X$3:$X$96, MATCH($R90, Lists!$W$3:$W$96, 0))))</f>
        <v/>
      </c>
      <c r="U90" s="19"/>
      <c r="V90" s="19"/>
      <c r="W90" s="56" t="str">
        <f>IF(ISBLANK($B90), "", IF($E90= Lists!$AB$4, I90*K90*Q90*S90/1036000, IF($F90=Lists!$AB$4, I90*K90*Q90*T90/1036000, I90*K90*P90*T90)))</f>
        <v/>
      </c>
      <c r="X90" s="49" t="b">
        <f>OR(COUNTBLANK(B90:W90)=22,COUNTA(B90:W90)=(20+IF(C90&lt;&gt;Lists!$S$8,-2,0)+IF(OR(E90=Lists!$AB$3,F90=Lists!$AB$3),-1,0)+IF(R90=Lists!$W$4,1,0)))</f>
        <v>1</v>
      </c>
      <c r="Y90" s="58"/>
    </row>
    <row r="91" spans="2:25">
      <c r="B91" s="9"/>
      <c r="C91" s="10"/>
      <c r="D91" s="9"/>
      <c r="E91" s="10"/>
      <c r="F91" s="11" t="str">
        <f>IFERROR(INDEX(Lists!$T$4:$T$100, MATCH($C91, Lists!$S$4:$S$100, 0)), "")</f>
        <v/>
      </c>
      <c r="G91" s="9"/>
      <c r="H91" s="10"/>
      <c r="I91" s="16" t="str">
        <f>IF(ISBLANK($H91), "", INDEX(Lists!$Q$4:$Q$100, MATCH($H91, Lists!$P$4:$P$100, 0)))</f>
        <v/>
      </c>
      <c r="J91" s="9"/>
      <c r="K91" s="19"/>
      <c r="L91" s="9"/>
      <c r="M91" s="20"/>
      <c r="N91" s="20"/>
      <c r="O91" s="37" t="str">
        <f>IFERROR(INDEX(Lists!$U$4:$U$100, MATCH($C91, Lists!$S$4:$S$100, 0)), "")</f>
        <v/>
      </c>
      <c r="P91" s="19"/>
      <c r="Q91" s="19"/>
      <c r="R91" s="10"/>
      <c r="S91" s="40"/>
      <c r="T91" s="16" t="str">
        <f>IF(OR($E91=Lists!$AB$3, $F91=Lists!$AB$3), 1, IF(OR($R91= Lists!$W$4, ISBLANK($R91)), "", INDEX(Lists!$X$3:$X$96, MATCH($R91, Lists!$W$3:$W$96, 0))))</f>
        <v/>
      </c>
      <c r="U91" s="19"/>
      <c r="V91" s="19"/>
      <c r="W91" s="56" t="str">
        <f>IF(ISBLANK($B91), "", IF($E91= Lists!$AB$4, I91*K91*Q91*S91/1036000, IF($F91=Lists!$AB$4, I91*K91*Q91*T91/1036000, I91*K91*P91*T91)))</f>
        <v/>
      </c>
      <c r="X91" s="49" t="b">
        <f>OR(COUNTBLANK(B91:W91)=22,COUNTA(B91:W91)=(20+IF(C91&lt;&gt;Lists!$S$8,-2,0)+IF(OR(E91=Lists!$AB$3,F91=Lists!$AB$3),-1,0)+IF(R91=Lists!$W$4,1,0)))</f>
        <v>1</v>
      </c>
      <c r="Y91" s="58"/>
    </row>
    <row r="92" spans="2:25">
      <c r="B92" s="9"/>
      <c r="C92" s="10"/>
      <c r="D92" s="9"/>
      <c r="E92" s="10"/>
      <c r="F92" s="11" t="str">
        <f>IFERROR(INDEX(Lists!$T$4:$T$100, MATCH($C92, Lists!$S$4:$S$100, 0)), "")</f>
        <v/>
      </c>
      <c r="G92" s="9"/>
      <c r="H92" s="10"/>
      <c r="I92" s="16" t="str">
        <f>IF(ISBLANK($H92), "", INDEX(Lists!$Q$4:$Q$100, MATCH($H92, Lists!$P$4:$P$100, 0)))</f>
        <v/>
      </c>
      <c r="J92" s="9"/>
      <c r="K92" s="19"/>
      <c r="L92" s="9"/>
      <c r="M92" s="20"/>
      <c r="N92" s="20"/>
      <c r="O92" s="37" t="str">
        <f>IFERROR(INDEX(Lists!$U$4:$U$100, MATCH($C92, Lists!$S$4:$S$100, 0)), "")</f>
        <v/>
      </c>
      <c r="P92" s="19"/>
      <c r="Q92" s="19"/>
      <c r="R92" s="10"/>
      <c r="S92" s="40"/>
      <c r="T92" s="16" t="str">
        <f>IF(OR($E92=Lists!$AB$3, $F92=Lists!$AB$3), 1, IF(OR($R92= Lists!$W$4, ISBLANK($R92)), "", INDEX(Lists!$X$3:$X$96, MATCH($R92, Lists!$W$3:$W$96, 0))))</f>
        <v/>
      </c>
      <c r="U92" s="19"/>
      <c r="V92" s="19"/>
      <c r="W92" s="56" t="str">
        <f>IF(ISBLANK($B92), "", IF($E92= Lists!$AB$4, I92*K92*Q92*S92/1036000, IF($F92=Lists!$AB$4, I92*K92*Q92*T92/1036000, I92*K92*P92*T92)))</f>
        <v/>
      </c>
      <c r="X92" s="49" t="b">
        <f>OR(COUNTBLANK(B92:W92)=22,COUNTA(B92:W92)=(20+IF(C92&lt;&gt;Lists!$S$8,-2,0)+IF(OR(E92=Lists!$AB$3,F92=Lists!$AB$3),-1,0)+IF(R92=Lists!$W$4,1,0)))</f>
        <v>1</v>
      </c>
      <c r="Y92" s="58"/>
    </row>
    <row r="93" spans="2:25">
      <c r="B93" s="9"/>
      <c r="C93" s="10"/>
      <c r="D93" s="9"/>
      <c r="E93" s="10"/>
      <c r="F93" s="11" t="str">
        <f>IFERROR(INDEX(Lists!$T$4:$T$100, MATCH($C93, Lists!$S$4:$S$100, 0)), "")</f>
        <v/>
      </c>
      <c r="G93" s="9"/>
      <c r="H93" s="10"/>
      <c r="I93" s="16" t="str">
        <f>IF(ISBLANK($H93), "", INDEX(Lists!$Q$4:$Q$100, MATCH($H93, Lists!$P$4:$P$100, 0)))</f>
        <v/>
      </c>
      <c r="J93" s="9"/>
      <c r="K93" s="19"/>
      <c r="L93" s="9"/>
      <c r="M93" s="20"/>
      <c r="N93" s="20"/>
      <c r="O93" s="37" t="str">
        <f>IFERROR(INDEX(Lists!$U$4:$U$100, MATCH($C93, Lists!$S$4:$S$100, 0)), "")</f>
        <v/>
      </c>
      <c r="P93" s="19"/>
      <c r="Q93" s="19"/>
      <c r="R93" s="10"/>
      <c r="S93" s="40"/>
      <c r="T93" s="16" t="str">
        <f>IF(OR($E93=Lists!$AB$3, $F93=Lists!$AB$3), 1, IF(OR($R93= Lists!$W$4, ISBLANK($R93)), "", INDEX(Lists!$X$3:$X$96, MATCH($R93, Lists!$W$3:$W$96, 0))))</f>
        <v/>
      </c>
      <c r="U93" s="19"/>
      <c r="V93" s="19"/>
      <c r="W93" s="56" t="str">
        <f>IF(ISBLANK($B93), "", IF($E93= Lists!$AB$4, I93*K93*Q93*S93/1036000, IF($F93=Lists!$AB$4, I93*K93*Q93*T93/1036000, I93*K93*P93*T93)))</f>
        <v/>
      </c>
      <c r="X93" s="49" t="b">
        <f>OR(COUNTBLANK(B93:W93)=22,COUNTA(B93:W93)=(20+IF(C93&lt;&gt;Lists!$S$8,-2,0)+IF(OR(E93=Lists!$AB$3,F93=Lists!$AB$3),-1,0)+IF(R93=Lists!$W$4,1,0)))</f>
        <v>1</v>
      </c>
      <c r="Y93" s="58"/>
    </row>
    <row r="94" spans="2:25">
      <c r="B94" s="9"/>
      <c r="C94" s="10"/>
      <c r="D94" s="9"/>
      <c r="E94" s="10"/>
      <c r="F94" s="11" t="str">
        <f>IFERROR(INDEX(Lists!$T$4:$T$100, MATCH($C94, Lists!$S$4:$S$100, 0)), "")</f>
        <v/>
      </c>
      <c r="G94" s="9"/>
      <c r="H94" s="10"/>
      <c r="I94" s="16" t="str">
        <f>IF(ISBLANK($H94), "", INDEX(Lists!$Q$4:$Q$100, MATCH($H94, Lists!$P$4:$P$100, 0)))</f>
        <v/>
      </c>
      <c r="J94" s="9"/>
      <c r="K94" s="19"/>
      <c r="L94" s="9"/>
      <c r="M94" s="20"/>
      <c r="N94" s="20"/>
      <c r="O94" s="37" t="str">
        <f>IFERROR(INDEX(Lists!$U$4:$U$100, MATCH($C94, Lists!$S$4:$S$100, 0)), "")</f>
        <v/>
      </c>
      <c r="P94" s="19"/>
      <c r="Q94" s="19"/>
      <c r="R94" s="10"/>
      <c r="S94" s="40"/>
      <c r="T94" s="16" t="str">
        <f>IF(OR($E94=Lists!$AB$3, $F94=Lists!$AB$3), 1, IF(OR($R94= Lists!$W$4, ISBLANK($R94)), "", INDEX(Lists!$X$3:$X$96, MATCH($R94, Lists!$W$3:$W$96, 0))))</f>
        <v/>
      </c>
      <c r="U94" s="19"/>
      <c r="V94" s="19"/>
      <c r="W94" s="56" t="str">
        <f>IF(ISBLANK($B94), "", IF($E94= Lists!$AB$4, I94*K94*Q94*S94/1036000, IF($F94=Lists!$AB$4, I94*K94*Q94*T94/1036000, I94*K94*P94*T94)))</f>
        <v/>
      </c>
      <c r="X94" s="49" t="b">
        <f>OR(COUNTBLANK(B94:W94)=22,COUNTA(B94:W94)=(20+IF(C94&lt;&gt;Lists!$S$8,-2,0)+IF(OR(E94=Lists!$AB$3,F94=Lists!$AB$3),-1,0)+IF(R94=Lists!$W$4,1,0)))</f>
        <v>1</v>
      </c>
      <c r="Y94" s="58"/>
    </row>
    <row r="95" spans="2:25">
      <c r="B95" s="9"/>
      <c r="C95" s="10"/>
      <c r="D95" s="9"/>
      <c r="E95" s="10"/>
      <c r="F95" s="11" t="str">
        <f>IFERROR(INDEX(Lists!$T$4:$T$100, MATCH($C95, Lists!$S$4:$S$100, 0)), "")</f>
        <v/>
      </c>
      <c r="G95" s="9"/>
      <c r="H95" s="10"/>
      <c r="I95" s="16" t="str">
        <f>IF(ISBLANK($H95), "", INDEX(Lists!$Q$4:$Q$100, MATCH($H95, Lists!$P$4:$P$100, 0)))</f>
        <v/>
      </c>
      <c r="J95" s="9"/>
      <c r="K95" s="19"/>
      <c r="L95" s="9"/>
      <c r="M95" s="20"/>
      <c r="N95" s="20"/>
      <c r="O95" s="37" t="str">
        <f>IFERROR(INDEX(Lists!$U$4:$U$100, MATCH($C95, Lists!$S$4:$S$100, 0)), "")</f>
        <v/>
      </c>
      <c r="P95" s="19"/>
      <c r="Q95" s="19"/>
      <c r="R95" s="10"/>
      <c r="S95" s="40"/>
      <c r="T95" s="16" t="str">
        <f>IF(OR($E95=Lists!$AB$3, $F95=Lists!$AB$3), 1, IF(OR($R95= Lists!$W$4, ISBLANK($R95)), "", INDEX(Lists!$X$3:$X$96, MATCH($R95, Lists!$W$3:$W$96, 0))))</f>
        <v/>
      </c>
      <c r="U95" s="19"/>
      <c r="V95" s="19"/>
      <c r="W95" s="56" t="str">
        <f>IF(ISBLANK($B95), "", IF($E95= Lists!$AB$4, I95*K95*Q95*S95/1036000, IF($F95=Lists!$AB$4, I95*K95*Q95*T95/1036000, I95*K95*P95*T95)))</f>
        <v/>
      </c>
      <c r="X95" s="49" t="b">
        <f>OR(COUNTBLANK(B95:W95)=22,COUNTA(B95:W95)=(20+IF(C95&lt;&gt;Lists!$S$8,-2,0)+IF(OR(E95=Lists!$AB$3,F95=Lists!$AB$3),-1,0)+IF(R95=Lists!$W$4,1,0)))</f>
        <v>1</v>
      </c>
      <c r="Y95" s="58"/>
    </row>
    <row r="96" spans="2:25">
      <c r="B96" s="9"/>
      <c r="C96" s="10"/>
      <c r="D96" s="9"/>
      <c r="E96" s="10"/>
      <c r="F96" s="11" t="str">
        <f>IFERROR(INDEX(Lists!$T$4:$T$100, MATCH($C96, Lists!$S$4:$S$100, 0)), "")</f>
        <v/>
      </c>
      <c r="G96" s="9"/>
      <c r="H96" s="10"/>
      <c r="I96" s="16" t="str">
        <f>IF(ISBLANK($H96), "", INDEX(Lists!$Q$4:$Q$100, MATCH($H96, Lists!$P$4:$P$100, 0)))</f>
        <v/>
      </c>
      <c r="J96" s="9"/>
      <c r="K96" s="19"/>
      <c r="L96" s="9"/>
      <c r="M96" s="20"/>
      <c r="N96" s="20"/>
      <c r="O96" s="37" t="str">
        <f>IFERROR(INDEX(Lists!$U$4:$U$100, MATCH($C96, Lists!$S$4:$S$100, 0)), "")</f>
        <v/>
      </c>
      <c r="P96" s="19"/>
      <c r="Q96" s="19"/>
      <c r="R96" s="10"/>
      <c r="S96" s="40"/>
      <c r="T96" s="16" t="str">
        <f>IF(OR($E96=Lists!$AB$3, $F96=Lists!$AB$3), 1, IF(OR($R96= Lists!$W$4, ISBLANK($R96)), "", INDEX(Lists!$X$3:$X$96, MATCH($R96, Lists!$W$3:$W$96, 0))))</f>
        <v/>
      </c>
      <c r="U96" s="19"/>
      <c r="V96" s="19"/>
      <c r="W96" s="56" t="str">
        <f>IF(ISBLANK($B96), "", IF($E96= Lists!$AB$4, I96*K96*Q96*S96/1036000, IF($F96=Lists!$AB$4, I96*K96*Q96*T96/1036000, I96*K96*P96*T96)))</f>
        <v/>
      </c>
      <c r="X96" s="49" t="b">
        <f>OR(COUNTBLANK(B96:W96)=22,COUNTA(B96:W96)=(20+IF(C96&lt;&gt;Lists!$S$8,-2,0)+IF(OR(E96=Lists!$AB$3,F96=Lists!$AB$3),-1,0)+IF(R96=Lists!$W$4,1,0)))</f>
        <v>1</v>
      </c>
      <c r="Y96" s="58"/>
    </row>
    <row r="97" spans="2:25">
      <c r="B97" s="9"/>
      <c r="C97" s="10"/>
      <c r="D97" s="9"/>
      <c r="E97" s="10"/>
      <c r="F97" s="11" t="str">
        <f>IFERROR(INDEX(Lists!$T$4:$T$100, MATCH($C97, Lists!$S$4:$S$100, 0)), "")</f>
        <v/>
      </c>
      <c r="G97" s="9"/>
      <c r="H97" s="10"/>
      <c r="I97" s="16" t="str">
        <f>IF(ISBLANK($H97), "", INDEX(Lists!$Q$4:$Q$100, MATCH($H97, Lists!$P$4:$P$100, 0)))</f>
        <v/>
      </c>
      <c r="J97" s="9"/>
      <c r="K97" s="19"/>
      <c r="L97" s="9"/>
      <c r="M97" s="20"/>
      <c r="N97" s="20"/>
      <c r="O97" s="37" t="str">
        <f>IFERROR(INDEX(Lists!$U$4:$U$100, MATCH($C97, Lists!$S$4:$S$100, 0)), "")</f>
        <v/>
      </c>
      <c r="P97" s="19"/>
      <c r="Q97" s="19"/>
      <c r="R97" s="10"/>
      <c r="S97" s="40"/>
      <c r="T97" s="16" t="str">
        <f>IF(OR($E97=Lists!$AB$3, $F97=Lists!$AB$3), 1, IF(OR($R97= Lists!$W$4, ISBLANK($R97)), "", INDEX(Lists!$X$3:$X$96, MATCH($R97, Lists!$W$3:$W$96, 0))))</f>
        <v/>
      </c>
      <c r="U97" s="19"/>
      <c r="V97" s="19"/>
      <c r="W97" s="56" t="str">
        <f>IF(ISBLANK($B97), "", IF($E97= Lists!$AB$4, I97*K97*Q97*S97/1036000, IF($F97=Lists!$AB$4, I97*K97*Q97*T97/1036000, I97*K97*P97*T97)))</f>
        <v/>
      </c>
      <c r="X97" s="49" t="b">
        <f>OR(COUNTBLANK(B97:W97)=22,COUNTA(B97:W97)=(20+IF(C97&lt;&gt;Lists!$S$8,-2,0)+IF(OR(E97=Lists!$AB$3,F97=Lists!$AB$3),-1,0)+IF(R97=Lists!$W$4,1,0)))</f>
        <v>1</v>
      </c>
      <c r="Y97" s="58"/>
    </row>
    <row r="98" spans="2:25">
      <c r="B98" s="9"/>
      <c r="C98" s="10"/>
      <c r="D98" s="9"/>
      <c r="E98" s="10"/>
      <c r="F98" s="11" t="str">
        <f>IFERROR(INDEX(Lists!$T$4:$T$100, MATCH($C98, Lists!$S$4:$S$100, 0)), "")</f>
        <v/>
      </c>
      <c r="G98" s="9"/>
      <c r="H98" s="10"/>
      <c r="I98" s="16" t="str">
        <f>IF(ISBLANK($H98), "", INDEX(Lists!$Q$4:$Q$100, MATCH($H98, Lists!$P$4:$P$100, 0)))</f>
        <v/>
      </c>
      <c r="J98" s="9"/>
      <c r="K98" s="19"/>
      <c r="L98" s="9"/>
      <c r="M98" s="20"/>
      <c r="N98" s="20"/>
      <c r="O98" s="37" t="str">
        <f>IFERROR(INDEX(Lists!$U$4:$U$100, MATCH($C98, Lists!$S$4:$S$100, 0)), "")</f>
        <v/>
      </c>
      <c r="P98" s="19"/>
      <c r="Q98" s="19"/>
      <c r="R98" s="10"/>
      <c r="S98" s="40"/>
      <c r="T98" s="16" t="str">
        <f>IF(OR($E98=Lists!$AB$3, $F98=Lists!$AB$3), 1, IF(OR($R98= Lists!$W$4, ISBLANK($R98)), "", INDEX(Lists!$X$3:$X$96, MATCH($R98, Lists!$W$3:$W$96, 0))))</f>
        <v/>
      </c>
      <c r="U98" s="19"/>
      <c r="V98" s="19"/>
      <c r="W98" s="56" t="str">
        <f>IF(ISBLANK($B98), "", IF($E98= Lists!$AB$4, I98*K98*Q98*S98/1036000, IF($F98=Lists!$AB$4, I98*K98*Q98*T98/1036000, I98*K98*P98*T98)))</f>
        <v/>
      </c>
      <c r="X98" s="49" t="b">
        <f>OR(COUNTBLANK(B98:W98)=22,COUNTA(B98:W98)=(20+IF(C98&lt;&gt;Lists!$S$8,-2,0)+IF(OR(E98=Lists!$AB$3,F98=Lists!$AB$3),-1,0)+IF(R98=Lists!$W$4,1,0)))</f>
        <v>1</v>
      </c>
      <c r="Y98" s="58"/>
    </row>
    <row r="99" spans="2:25">
      <c r="B99" s="9"/>
      <c r="C99" s="10"/>
      <c r="D99" s="9"/>
      <c r="E99" s="10"/>
      <c r="F99" s="11" t="str">
        <f>IFERROR(INDEX(Lists!$T$4:$T$100, MATCH($C99, Lists!$S$4:$S$100, 0)), "")</f>
        <v/>
      </c>
      <c r="G99" s="9"/>
      <c r="H99" s="10"/>
      <c r="I99" s="16" t="str">
        <f>IF(ISBLANK($H99), "", INDEX(Lists!$Q$4:$Q$100, MATCH($H99, Lists!$P$4:$P$100, 0)))</f>
        <v/>
      </c>
      <c r="J99" s="9"/>
      <c r="K99" s="19"/>
      <c r="L99" s="9"/>
      <c r="M99" s="20"/>
      <c r="N99" s="20"/>
      <c r="O99" s="37" t="str">
        <f>IFERROR(INDEX(Lists!$U$4:$U$100, MATCH($C99, Lists!$S$4:$S$100, 0)), "")</f>
        <v/>
      </c>
      <c r="P99" s="19"/>
      <c r="Q99" s="19"/>
      <c r="R99" s="10"/>
      <c r="S99" s="40"/>
      <c r="T99" s="16" t="str">
        <f>IF(OR($E99=Lists!$AB$3, $F99=Lists!$AB$3), 1, IF(OR($R99= Lists!$W$4, ISBLANK($R99)), "", INDEX(Lists!$X$3:$X$96, MATCH($R99, Lists!$W$3:$W$96, 0))))</f>
        <v/>
      </c>
      <c r="U99" s="19"/>
      <c r="V99" s="19"/>
      <c r="W99" s="56" t="str">
        <f>IF(ISBLANK($B99), "", IF($E99= Lists!$AB$4, I99*K99*Q99*S99/1036000, IF($F99=Lists!$AB$4, I99*K99*Q99*T99/1036000, I99*K99*P99*T99)))</f>
        <v/>
      </c>
      <c r="X99" s="49" t="b">
        <f>OR(COUNTBLANK(B99:W99)=22,COUNTA(B99:W99)=(20+IF(C99&lt;&gt;Lists!$S$8,-2,0)+IF(OR(E99=Lists!$AB$3,F99=Lists!$AB$3),-1,0)+IF(R99=Lists!$W$4,1,0)))</f>
        <v>1</v>
      </c>
      <c r="Y99" s="58"/>
    </row>
    <row r="100" spans="2:25">
      <c r="B100" s="9"/>
      <c r="C100" s="10"/>
      <c r="D100" s="9"/>
      <c r="E100" s="10"/>
      <c r="F100" s="11" t="str">
        <f>IFERROR(INDEX(Lists!$T$4:$T$100, MATCH($C100, Lists!$S$4:$S$100, 0)), "")</f>
        <v/>
      </c>
      <c r="G100" s="9"/>
      <c r="H100" s="10"/>
      <c r="I100" s="16" t="str">
        <f>IF(ISBLANK($H100), "", INDEX(Lists!$Q$4:$Q$100, MATCH($H100, Lists!$P$4:$P$100, 0)))</f>
        <v/>
      </c>
      <c r="J100" s="9"/>
      <c r="K100" s="19"/>
      <c r="L100" s="9"/>
      <c r="M100" s="20"/>
      <c r="N100" s="20"/>
      <c r="O100" s="37" t="str">
        <f>IFERROR(INDEX(Lists!$U$4:$U$100, MATCH($C100, Lists!$S$4:$S$100, 0)), "")</f>
        <v/>
      </c>
      <c r="P100" s="19"/>
      <c r="Q100" s="19"/>
      <c r="R100" s="10"/>
      <c r="S100" s="40"/>
      <c r="T100" s="16" t="str">
        <f>IF(OR($E100=Lists!$AB$3, $F100=Lists!$AB$3), 1, IF(OR($R100= Lists!$W$4, ISBLANK($R100)), "", INDEX(Lists!$X$3:$X$96, MATCH($R100, Lists!$W$3:$W$96, 0))))</f>
        <v/>
      </c>
      <c r="U100" s="19"/>
      <c r="V100" s="19"/>
      <c r="W100" s="56" t="str">
        <f>IF(ISBLANK($B100), "", IF($E100= Lists!$AB$4, I100*K100*Q100*S100/1036000, IF($F100=Lists!$AB$4, I100*K100*Q100*T100/1036000, I100*K100*P100*T100)))</f>
        <v/>
      </c>
      <c r="X100" s="49" t="b">
        <f>OR(COUNTBLANK(B100:W100)=22,COUNTA(B100:W100)=(20+IF(C100&lt;&gt;Lists!$S$8,-2,0)+IF(OR(E100=Lists!$AB$3,F100=Lists!$AB$3),-1,0)+IF(R100=Lists!$W$4,1,0)))</f>
        <v>1</v>
      </c>
      <c r="Y100" s="58"/>
    </row>
    <row r="101" spans="2:25">
      <c r="T101" s="17"/>
    </row>
  </sheetData>
  <mergeCells count="17">
    <mergeCell ref="B18:C18"/>
    <mergeCell ref="B19:C19"/>
    <mergeCell ref="E22:F22"/>
    <mergeCell ref="B15:C15"/>
    <mergeCell ref="S22:T22"/>
    <mergeCell ref="B17:C17"/>
    <mergeCell ref="B8:C8"/>
    <mergeCell ref="B9:C9"/>
    <mergeCell ref="B10:C10"/>
    <mergeCell ref="B11:C11"/>
    <mergeCell ref="B12:C12"/>
    <mergeCell ref="B7:C7"/>
    <mergeCell ref="B2:C2"/>
    <mergeCell ref="B3:C3"/>
    <mergeCell ref="B4:C4"/>
    <mergeCell ref="B5:C5"/>
    <mergeCell ref="B6:C6"/>
  </mergeCells>
  <conditionalFormatting sqref="F2:H3">
    <cfRule type="expression" dxfId="6" priority="4">
      <formula>AND($X$24:$X$100)</formula>
    </cfRule>
  </conditionalFormatting>
  <conditionalFormatting sqref="E17:W19">
    <cfRule type="expression" dxfId="5" priority="1">
      <formula>E$18=0</formula>
    </cfRule>
  </conditionalFormatting>
  <dataValidations count="10">
    <dataValidation showInputMessage="1" showErrorMessage="1" sqref="D15" xr:uid="{00000000-0002-0000-0100-000000000000}"/>
    <dataValidation type="list" showInputMessage="1" showErrorMessage="1" sqref="C24:C100" xr:uid="{00000000-0002-0000-0100-000001000000}">
      <formula1>Resource_Types</formula1>
    </dataValidation>
    <dataValidation type="list" allowBlank="1" showInputMessage="1" showErrorMessage="1" sqref="E24:E100" xr:uid="{00000000-0002-0000-0100-000002000000}">
      <formula1>Dispatch_Options</formula1>
    </dataValidation>
    <dataValidation type="decimal" allowBlank="1" showInputMessage="1" showErrorMessage="1" error="Please enter a percent between 0% and 100%. This is the coincidence factor with regards to the distribution peak, where a 100% coincidence factor implies the resource's peak generation/savings matches the distribution peak." sqref="S24:S100" xr:uid="{00000000-0002-0000-0100-000003000000}">
      <formula1>0</formula1>
      <formula2>1</formula2>
    </dataValidation>
    <dataValidation type="whole" allowBlank="1" showInputMessage="1" showErrorMessage="1" error="Please enter a calendar year between 1900 and 2100. Note that only resources installed and operating within the project's timespan will accrue benefits. " sqref="G24:G100" xr:uid="{00000000-0002-0000-0100-000004000000}">
      <formula1>1900</formula1>
      <formula2>2100</formula2>
    </dataValidation>
    <dataValidation type="decimal" operator="greaterThanOrEqual" allowBlank="1" showInputMessage="1" showErrorMessage="1" error="Please enter a decimal number greater than or equal to 0. This is the number of units installed in the installation year." sqref="K24:K100" xr:uid="{00000000-0002-0000-0100-000005000000}">
      <formula1>0</formula1>
    </dataValidation>
    <dataValidation type="whole" operator="greaterThanOrEqual" allowBlank="1" showInputMessage="1" showErrorMessage="1" error="Please enter a whole number of years greater than 0. This is the number of years that benefits can be assumed for the resource, including the resource installation year." sqref="L24:N100" xr:uid="{00000000-0002-0000-0100-000006000000}">
      <formula1>0</formula1>
    </dataValidation>
    <dataValidation type="list" allowBlank="1" showInputMessage="1" showErrorMessage="1" error="Please enter a calendar year between 1900 and 2100. Note that only resources installed and operating within the project's timespan will accrue benefits. " sqref="H24:H100" xr:uid="{00000000-0002-0000-0100-000007000000}">
      <formula1>Influence_Zones</formula1>
    </dataValidation>
    <dataValidation allowBlank="1" showInputMessage="1" showErrorMessage="1" error="Please enter a calendar year between 1900 and 2100. Note that only resources installed and operating within the project's timespan will accrue benefits. " sqref="I24:I100" xr:uid="{00000000-0002-0000-0100-000008000000}"/>
    <dataValidation type="list" allowBlank="1" showInputMessage="1" showErrorMessage="1" sqref="R24:R100" xr:uid="{00000000-0002-0000-0100-000009000000}">
      <formula1>End_Uses</formula1>
    </dataValidation>
  </dataValidations>
  <pageMargins left="0.7" right="0.7" top="0.75" bottom="0.75" header="0.3" footer="0.3"/>
  <pageSetup orientation="portrait" r:id="rId1"/>
  <headerFooter>
    <oddFooter>&amp;C&amp;1#&amp;"Calibri"&amp;12&amp;K008000Internal Use</oddFooter>
  </headerFooter>
  <extLst>
    <ext xmlns:x14="http://schemas.microsoft.com/office/spreadsheetml/2009/9/main" uri="{78C0D931-6437-407d-A8EE-F0AAD7539E65}">
      <x14:conditionalFormattings>
        <x14:conditionalFormatting xmlns:xm="http://schemas.microsoft.com/office/excel/2006/main">
          <x14:cfRule type="expression" priority="10" id="{00000000-000E-0000-0100-000004000000}">
            <xm:f>$C24&lt;&gt;Lists!$S$8</xm:f>
            <x14:dxf>
              <font>
                <color rgb="FFFF0000"/>
              </font>
              <fill>
                <patternFill>
                  <fgColor auto="1"/>
                  <bgColor theme="1" tint="-0.499984740745262"/>
                </patternFill>
              </fill>
            </x14:dxf>
          </x14:cfRule>
          <xm:sqref>D24:E100</xm:sqref>
        </x14:conditionalFormatting>
        <x14:conditionalFormatting xmlns:xm="http://schemas.microsoft.com/office/excel/2006/main">
          <x14:cfRule type="expression" priority="7" id="{00000000-000E-0000-0100-000001000000}">
            <xm:f>OR($E24=Lists!$AB$4, $F24=Lists!$AB$4)</xm:f>
            <x14:dxf>
              <font>
                <color rgb="FFFF0000"/>
              </font>
              <fill>
                <patternFill>
                  <bgColor theme="1" tint="-0.499984740745262"/>
                </patternFill>
              </fill>
            </x14:dxf>
          </x14:cfRule>
          <xm:sqref>P24:P100</xm:sqref>
        </x14:conditionalFormatting>
        <x14:conditionalFormatting xmlns:xm="http://schemas.microsoft.com/office/excel/2006/main">
          <x14:cfRule type="expression" priority="8" id="{343B18AF-865B-4B90-9F6A-EF91D83CE556}">
            <xm:f>$R24&lt;&gt;Lists!$W$4</xm:f>
            <x14:dxf>
              <font>
                <color rgb="FFFF0000"/>
              </font>
              <fill>
                <patternFill>
                  <bgColor theme="1" tint="-0.499984740745262"/>
                </patternFill>
              </fill>
            </x14:dxf>
          </x14:cfRule>
          <xm:sqref>S24:S100</xm:sqref>
        </x14:conditionalFormatting>
        <x14:conditionalFormatting xmlns:xm="http://schemas.microsoft.com/office/excel/2006/main">
          <x14:cfRule type="expression" priority="3" id="{1E9E91BD-EE36-4733-95C7-4BAFFE223BBE}">
            <xm:f>$R24=Lists!$W$4</xm:f>
            <x14:dxf>
              <font>
                <color theme="1" tint="-0.499984740745262"/>
              </font>
              <fill>
                <patternFill>
                  <bgColor theme="1" tint="-0.499984740745262"/>
                </patternFill>
              </fill>
            </x14:dxf>
          </x14:cfRule>
          <xm:sqref>T24:T100</xm:sqref>
        </x14:conditionalFormatting>
        <x14:conditionalFormatting xmlns:xm="http://schemas.microsoft.com/office/excel/2006/main">
          <x14:cfRule type="expression" priority="2" id="{E75BC085-ECE2-438C-8CC3-107B32B6D1DD}">
            <xm:f>OR($E24=Lists!$AB$3, $F24=Lists!$AB$3)</xm:f>
            <x14:dxf>
              <font>
                <color rgb="FFFF0000"/>
              </font>
              <fill>
                <patternFill>
                  <bgColor theme="1" tint="-0.499984740745262"/>
                </patternFill>
              </fill>
            </x14:dxf>
          </x14:cfRule>
          <xm:sqref>Q24:R100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5" tint="0.39997558519241921"/>
  </sheetPr>
  <dimension ref="B2:AC13"/>
  <sheetViews>
    <sheetView showGridLines="0" workbookViewId="0">
      <selection activeCell="D43" sqref="D43"/>
    </sheetView>
  </sheetViews>
  <sheetFormatPr defaultRowHeight="11.25"/>
  <cols>
    <col min="1" max="1" width="2.5" style="41" customWidth="1"/>
    <col min="2" max="2" width="19" style="41" customWidth="1"/>
    <col min="3" max="3" width="14.6640625" style="41" bestFit="1" customWidth="1"/>
    <col min="4" max="4" width="9.33203125" style="41"/>
    <col min="5" max="5" width="7.6640625" style="41" customWidth="1"/>
    <col min="6" max="6" width="12.1640625" style="41" bestFit="1" customWidth="1"/>
    <col min="7" max="10" width="12.1640625" style="41" customWidth="1"/>
    <col min="11" max="11" width="9.33203125" style="41"/>
    <col min="12" max="12" width="6.83203125" style="41" customWidth="1"/>
    <col min="13" max="13" width="9.33203125" style="41"/>
    <col min="14" max="14" width="9.83203125" style="41" customWidth="1"/>
    <col min="15" max="15" width="9.33203125" style="41"/>
    <col min="16" max="16" width="15" style="41" bestFit="1" customWidth="1"/>
    <col min="17" max="17" width="15.5" style="41" bestFit="1" customWidth="1"/>
    <col min="18" max="18" width="9.33203125" style="41"/>
    <col min="19" max="19" width="23.6640625" style="41" customWidth="1"/>
    <col min="20" max="20" width="14.83203125" style="41" customWidth="1"/>
    <col min="21" max="21" width="14.6640625" style="41" customWidth="1"/>
    <col min="22" max="22" width="9.33203125" style="41"/>
    <col min="23" max="23" width="34.6640625" style="41" bestFit="1" customWidth="1"/>
    <col min="24" max="24" width="12.5" style="41" bestFit="1" customWidth="1"/>
    <col min="25" max="25" width="9.33203125" style="41"/>
    <col min="26" max="26" width="14.5" style="41" bestFit="1" customWidth="1"/>
    <col min="27" max="27" width="9.33203125" style="41"/>
    <col min="28" max="28" width="15.1640625" style="41" customWidth="1"/>
    <col min="29" max="16384" width="9.33203125" style="41"/>
  </cols>
  <sheetData>
    <row r="2" spans="2:29" ht="26.25" customHeight="1" thickBot="1">
      <c r="B2" s="42" t="s">
        <v>145</v>
      </c>
      <c r="C2" s="42" t="s">
        <v>146</v>
      </c>
      <c r="E2" s="81" t="s">
        <v>147</v>
      </c>
      <c r="F2" s="81"/>
      <c r="G2" s="81"/>
      <c r="H2" s="81"/>
      <c r="I2" s="81"/>
      <c r="J2" s="81"/>
      <c r="L2" s="81" t="s">
        <v>148</v>
      </c>
      <c r="M2" s="81"/>
      <c r="N2" s="81"/>
      <c r="P2" s="81" t="s">
        <v>149</v>
      </c>
      <c r="Q2" s="81"/>
      <c r="S2" s="81" t="s">
        <v>150</v>
      </c>
      <c r="T2" s="81"/>
      <c r="U2" s="42"/>
      <c r="W2" s="81" t="s">
        <v>151</v>
      </c>
      <c r="X2" s="81"/>
      <c r="Z2" s="42" t="s">
        <v>152</v>
      </c>
      <c r="AB2" s="42" t="s">
        <v>153</v>
      </c>
    </row>
    <row r="3" spans="2:29" ht="22.5">
      <c r="B3" s="43" t="s">
        <v>154</v>
      </c>
      <c r="C3" s="48" t="s">
        <v>155</v>
      </c>
      <c r="E3" s="44" t="s">
        <v>92</v>
      </c>
      <c r="F3" s="44" t="s">
        <v>156</v>
      </c>
      <c r="G3" s="44" t="s">
        <v>157</v>
      </c>
      <c r="H3" s="44" t="s">
        <v>158</v>
      </c>
      <c r="I3" s="44" t="s">
        <v>159</v>
      </c>
      <c r="J3" s="44" t="s">
        <v>160</v>
      </c>
      <c r="L3" s="43">
        <v>2023</v>
      </c>
      <c r="M3" s="45">
        <v>55</v>
      </c>
      <c r="N3" s="48" t="s">
        <v>104</v>
      </c>
      <c r="P3" s="46" t="s">
        <v>74</v>
      </c>
      <c r="Q3" s="59" t="s">
        <v>75</v>
      </c>
      <c r="S3" s="44" t="s">
        <v>70</v>
      </c>
      <c r="T3" s="44" t="s">
        <v>161</v>
      </c>
      <c r="U3" s="44" t="s">
        <v>162</v>
      </c>
      <c r="W3" s="46" t="s">
        <v>163</v>
      </c>
      <c r="X3" s="59" t="s">
        <v>164</v>
      </c>
      <c r="Z3" s="43" t="s">
        <v>65</v>
      </c>
      <c r="AB3" s="43" t="s">
        <v>108</v>
      </c>
      <c r="AC3" s="57">
        <v>2</v>
      </c>
    </row>
    <row r="4" spans="2:29">
      <c r="B4" s="43" t="s">
        <v>165</v>
      </c>
      <c r="C4" s="48" t="s">
        <v>166</v>
      </c>
      <c r="E4" s="43">
        <v>2023</v>
      </c>
      <c r="F4" s="48" t="s">
        <v>167</v>
      </c>
      <c r="G4" s="48" t="s">
        <v>168</v>
      </c>
      <c r="H4" s="48" t="s">
        <v>169</v>
      </c>
      <c r="I4" s="79">
        <v>0.25</v>
      </c>
      <c r="J4" s="80">
        <v>0.91666666666666663</v>
      </c>
      <c r="L4" s="43">
        <v>2024</v>
      </c>
      <c r="M4" s="45">
        <v>55</v>
      </c>
      <c r="N4" s="48" t="s">
        <v>104</v>
      </c>
      <c r="P4" s="48" t="s">
        <v>109</v>
      </c>
      <c r="Q4" s="47">
        <v>1</v>
      </c>
      <c r="S4" s="48" t="s">
        <v>107</v>
      </c>
      <c r="T4" s="43" t="s">
        <v>108</v>
      </c>
      <c r="U4" s="45">
        <v>1</v>
      </c>
      <c r="W4" s="48" t="s">
        <v>170</v>
      </c>
      <c r="X4" s="47" t="s">
        <v>171</v>
      </c>
      <c r="AB4" s="48" t="s">
        <v>118</v>
      </c>
      <c r="AC4" s="57">
        <f>COUNTA(Lists!$W$4:$W$96)</f>
        <v>7</v>
      </c>
    </row>
    <row r="5" spans="2:29" ht="11.25" customHeight="1">
      <c r="B5" s="43" t="s">
        <v>172</v>
      </c>
      <c r="C5" s="43" t="s">
        <v>173</v>
      </c>
      <c r="E5" s="43">
        <v>2024</v>
      </c>
      <c r="F5" s="48" t="s">
        <v>167</v>
      </c>
      <c r="G5" s="48" t="s">
        <v>168</v>
      </c>
      <c r="H5" s="48" t="s">
        <v>169</v>
      </c>
      <c r="I5" s="79">
        <v>0.25</v>
      </c>
      <c r="J5" s="80">
        <v>0.91666666666666663</v>
      </c>
      <c r="L5" s="43">
        <v>2025</v>
      </c>
      <c r="M5" s="45">
        <v>55</v>
      </c>
      <c r="N5" s="48" t="s">
        <v>104</v>
      </c>
      <c r="P5" s="48" t="s">
        <v>114</v>
      </c>
      <c r="Q5" s="47">
        <v>0.9</v>
      </c>
      <c r="S5" s="48" t="s">
        <v>113</v>
      </c>
      <c r="T5" s="43" t="s">
        <v>108</v>
      </c>
      <c r="U5" s="45">
        <v>1</v>
      </c>
      <c r="W5" s="43" t="s">
        <v>174</v>
      </c>
      <c r="X5" s="47">
        <v>0.95</v>
      </c>
    </row>
    <row r="6" spans="2:29">
      <c r="B6" s="43" t="s">
        <v>175</v>
      </c>
      <c r="C6" s="43">
        <v>2023</v>
      </c>
      <c r="E6" s="43">
        <v>2025</v>
      </c>
      <c r="F6" s="48" t="s">
        <v>167</v>
      </c>
      <c r="G6" s="48" t="s">
        <v>168</v>
      </c>
      <c r="H6" s="48" t="s">
        <v>169</v>
      </c>
      <c r="I6" s="79">
        <v>0.25</v>
      </c>
      <c r="J6" s="80">
        <v>0.91666666666666663</v>
      </c>
      <c r="L6" s="43">
        <v>2026</v>
      </c>
      <c r="M6" s="45">
        <v>55</v>
      </c>
      <c r="N6" s="48" t="s">
        <v>104</v>
      </c>
      <c r="P6" s="48" t="s">
        <v>123</v>
      </c>
      <c r="Q6" s="47">
        <v>0.75</v>
      </c>
      <c r="S6" s="48" t="s">
        <v>117</v>
      </c>
      <c r="T6" s="48" t="s">
        <v>118</v>
      </c>
      <c r="U6" s="45">
        <v>1</v>
      </c>
      <c r="W6" s="48" t="s">
        <v>176</v>
      </c>
      <c r="X6" s="47">
        <v>0.5</v>
      </c>
    </row>
    <row r="7" spans="2:29">
      <c r="B7" s="43" t="s">
        <v>177</v>
      </c>
      <c r="C7" s="43">
        <v>2032</v>
      </c>
      <c r="E7" s="43">
        <v>2026</v>
      </c>
      <c r="F7" s="48" t="s">
        <v>167</v>
      </c>
      <c r="G7" s="48" t="s">
        <v>168</v>
      </c>
      <c r="H7" s="48" t="s">
        <v>169</v>
      </c>
      <c r="I7" s="79">
        <v>0.25</v>
      </c>
      <c r="J7" s="80">
        <v>0.91666666666666663</v>
      </c>
      <c r="L7" s="43">
        <v>2027</v>
      </c>
      <c r="M7" s="45">
        <v>55</v>
      </c>
      <c r="N7" s="48" t="s">
        <v>104</v>
      </c>
      <c r="P7" s="48" t="s">
        <v>178</v>
      </c>
      <c r="Q7" s="47">
        <v>0</v>
      </c>
      <c r="S7" s="48" t="s">
        <v>122</v>
      </c>
      <c r="T7" s="48" t="s">
        <v>118</v>
      </c>
      <c r="U7" s="45">
        <v>1</v>
      </c>
      <c r="W7" s="48" t="s">
        <v>179</v>
      </c>
      <c r="X7" s="47">
        <v>0.5</v>
      </c>
    </row>
    <row r="8" spans="2:29">
      <c r="E8" s="43">
        <v>2027</v>
      </c>
      <c r="F8" s="48" t="s">
        <v>167</v>
      </c>
      <c r="G8" s="48" t="s">
        <v>168</v>
      </c>
      <c r="H8" s="48" t="s">
        <v>169</v>
      </c>
      <c r="I8" s="79">
        <v>0.25</v>
      </c>
      <c r="J8" s="80">
        <v>0.91666666666666663</v>
      </c>
      <c r="L8" s="43">
        <v>2028</v>
      </c>
      <c r="M8" s="45">
        <v>55</v>
      </c>
      <c r="N8" s="48" t="s">
        <v>104</v>
      </c>
      <c r="S8" s="43" t="s">
        <v>127</v>
      </c>
      <c r="T8" s="43" t="s">
        <v>171</v>
      </c>
      <c r="U8" s="45">
        <v>1</v>
      </c>
      <c r="W8" s="48" t="s">
        <v>125</v>
      </c>
      <c r="X8" s="47">
        <v>0.95</v>
      </c>
    </row>
    <row r="9" spans="2:29">
      <c r="E9" s="43">
        <v>2028</v>
      </c>
      <c r="F9" s="48" t="s">
        <v>167</v>
      </c>
      <c r="G9" s="48" t="s">
        <v>168</v>
      </c>
      <c r="H9" s="48" t="s">
        <v>169</v>
      </c>
      <c r="I9" s="79">
        <v>0.25</v>
      </c>
      <c r="J9" s="80">
        <v>0.91666666666666663</v>
      </c>
      <c r="L9" s="43">
        <v>2029</v>
      </c>
      <c r="M9" s="45">
        <v>55</v>
      </c>
      <c r="N9" s="48" t="s">
        <v>104</v>
      </c>
      <c r="W9" s="48" t="s">
        <v>120</v>
      </c>
      <c r="X9" s="47">
        <v>0.5</v>
      </c>
    </row>
    <row r="10" spans="2:29">
      <c r="E10" s="43">
        <v>2029</v>
      </c>
      <c r="F10" s="48" t="s">
        <v>167</v>
      </c>
      <c r="G10" s="48" t="s">
        <v>168</v>
      </c>
      <c r="H10" s="48" t="s">
        <v>169</v>
      </c>
      <c r="I10" s="79">
        <v>0.25</v>
      </c>
      <c r="J10" s="80">
        <v>0.91666666666666663</v>
      </c>
      <c r="L10" s="43">
        <v>2030</v>
      </c>
      <c r="M10" s="45">
        <v>55</v>
      </c>
      <c r="N10" s="48" t="s">
        <v>104</v>
      </c>
      <c r="W10" s="48" t="s">
        <v>180</v>
      </c>
      <c r="X10" s="47">
        <v>0.5</v>
      </c>
    </row>
    <row r="11" spans="2:29">
      <c r="E11" s="43">
        <v>2030</v>
      </c>
      <c r="F11" s="48" t="s">
        <v>167</v>
      </c>
      <c r="G11" s="48" t="s">
        <v>168</v>
      </c>
      <c r="H11" s="48" t="s">
        <v>169</v>
      </c>
      <c r="I11" s="79">
        <v>0.25</v>
      </c>
      <c r="J11" s="80">
        <v>0.91666666666666663</v>
      </c>
      <c r="L11" s="43">
        <v>2031</v>
      </c>
      <c r="M11" s="45">
        <v>55</v>
      </c>
      <c r="N11" s="48" t="s">
        <v>104</v>
      </c>
    </row>
    <row r="12" spans="2:29">
      <c r="E12" s="43">
        <v>2031</v>
      </c>
      <c r="F12" s="48" t="s">
        <v>167</v>
      </c>
      <c r="G12" s="48" t="s">
        <v>168</v>
      </c>
      <c r="H12" s="48" t="s">
        <v>169</v>
      </c>
      <c r="I12" s="79">
        <v>0.25</v>
      </c>
      <c r="J12" s="80">
        <v>0.91666666666666663</v>
      </c>
      <c r="L12" s="43">
        <v>2032</v>
      </c>
      <c r="M12" s="45">
        <v>55</v>
      </c>
      <c r="N12" s="48" t="s">
        <v>104</v>
      </c>
    </row>
    <row r="13" spans="2:29">
      <c r="E13" s="43">
        <v>2032</v>
      </c>
      <c r="F13" s="48" t="s">
        <v>167</v>
      </c>
      <c r="G13" s="48" t="s">
        <v>168</v>
      </c>
      <c r="H13" s="48" t="s">
        <v>169</v>
      </c>
      <c r="I13" s="79">
        <v>0.25</v>
      </c>
      <c r="J13" s="80">
        <v>0.91666666666666663</v>
      </c>
    </row>
  </sheetData>
  <mergeCells count="5">
    <mergeCell ref="L2:N2"/>
    <mergeCell ref="S2:T2"/>
    <mergeCell ref="W2:X2"/>
    <mergeCell ref="P2:Q2"/>
    <mergeCell ref="E2:J2"/>
  </mergeCells>
  <pageMargins left="0.7" right="0.7" top="0.75" bottom="0.75" header="0.3" footer="0.3"/>
  <pageSetup orientation="portrait" r:id="rId1"/>
  <headerFooter>
    <oddFooter>&amp;C&amp;1#&amp;"Calibri"&amp;12&amp;K008000Internal Use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2EF4F90EFAB149B894E3AC1588DD47" ma:contentTypeVersion="0" ma:contentTypeDescription="Create a new document." ma:contentTypeScope="" ma:versionID="20af642e0830e9c5b7e095bec8ee3bba">
  <xsd:schema xmlns:xsd="http://www.w3.org/2001/XMLSchema" xmlns:xs="http://www.w3.org/2001/XMLSchema" xmlns:p="http://schemas.microsoft.com/office/2006/metadata/properties" targetNamespace="http://schemas.microsoft.com/office/2006/metadata/properties" ma:root="true" ma:fieldsID="cd6ea02d0188cd2083f0c17ac6025e5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8425E4-41B7-4CC4-9D5A-9D667B107FA6}"/>
</file>

<file path=customXml/itemProps2.xml><?xml version="1.0" encoding="utf-8"?>
<ds:datastoreItem xmlns:ds="http://schemas.openxmlformats.org/officeDocument/2006/customXml" ds:itemID="{1F26C1A4-C45F-4D83-B278-05C16D910F27}"/>
</file>

<file path=customXml/itemProps3.xml><?xml version="1.0" encoding="utf-8"?>
<ds:datastoreItem xmlns:ds="http://schemas.openxmlformats.org/officeDocument/2006/customXml" ds:itemID="{F4F56A8B-87BA-45C7-8138-5869F9A027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Tyler Olney</dc:creator>
  <cp:keywords/>
  <dc:description/>
  <cp:lastModifiedBy/>
  <cp:revision/>
  <dcterms:created xsi:type="dcterms:W3CDTF">2017-12-03T15:20:45Z</dcterms:created>
  <dcterms:modified xsi:type="dcterms:W3CDTF">2022-07-29T15:51:17Z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{FABD5093-A75F-4E27-9B63-9608167A9097}</vt:lpwstr>
  </property>
  <property fmtid="{D5CDD505-2E9C-101B-9397-08002B2CF9AE}" pid="3" name="ContentTypeId">
    <vt:lpwstr>0x010100222EF4F90EFAB149B894E3AC1588DD47</vt:lpwstr>
  </property>
  <property fmtid="{D5CDD505-2E9C-101B-9397-08002B2CF9AE}" pid="4" name="MSIP_Label_019c027e-33b7-45fc-a572-8ffa5d09ec36_Enabled">
    <vt:lpwstr>true</vt:lpwstr>
  </property>
  <property fmtid="{D5CDD505-2E9C-101B-9397-08002B2CF9AE}" pid="5" name="MSIP_Label_019c027e-33b7-45fc-a572-8ffa5d09ec36_SetDate">
    <vt:lpwstr>2022-07-19T18:28:46Z</vt:lpwstr>
  </property>
  <property fmtid="{D5CDD505-2E9C-101B-9397-08002B2CF9AE}" pid="6" name="MSIP_Label_019c027e-33b7-45fc-a572-8ffa5d09ec36_Method">
    <vt:lpwstr>Standard</vt:lpwstr>
  </property>
  <property fmtid="{D5CDD505-2E9C-101B-9397-08002B2CF9AE}" pid="7" name="MSIP_Label_019c027e-33b7-45fc-a572-8ffa5d09ec36_Name">
    <vt:lpwstr>Internal Use</vt:lpwstr>
  </property>
  <property fmtid="{D5CDD505-2E9C-101B-9397-08002B2CF9AE}" pid="8" name="MSIP_Label_019c027e-33b7-45fc-a572-8ffa5d09ec36_SiteId">
    <vt:lpwstr>031a09bc-a2bf-44df-888e-4e09355b7a24</vt:lpwstr>
  </property>
  <property fmtid="{D5CDD505-2E9C-101B-9397-08002B2CF9AE}" pid="9" name="MSIP_Label_019c027e-33b7-45fc-a572-8ffa5d09ec36_ActionId">
    <vt:lpwstr>7fe00825-c8b0-40b2-8f1b-8b6a947f1c2c</vt:lpwstr>
  </property>
  <property fmtid="{D5CDD505-2E9C-101B-9397-08002B2CF9AE}" pid="10" name="MSIP_Label_019c027e-33b7-45fc-a572-8ffa5d09ec36_ContentBits">
    <vt:lpwstr>2</vt:lpwstr>
  </property>
</Properties>
</file>